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📊 Summary" sheetId="1" state="visible" r:id="rId3"/>
    <sheet name="💰 WBS Estimate" sheetId="2" state="visible" r:id="rId4"/>
    <sheet name="📐 Assumptions" sheetId="3" state="visible" r:id="rId5"/>
    <sheet name="📈 Benchmark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<sst xmlns="http://schemas.openxmlformats.org/spreadsheetml/2006/main" count="524" uniqueCount="441">
  <si>
    <t xml:space="preserve">WARD 250 HTGR PILOT PLANT — COST ESTIMATE SUMMARY</t>
  </si>
  <si>
    <t xml:space="preserve">100–250 kWt  |  TRISO Fuel, He-Cooled, Graphite Moderated  |  10,000 SF  |  USREL, Orangeville UT  |  AACE Class 3  |  FOAK</t>
  </si>
  <si>
    <t xml:space="preserve">WBS / Cost Element</t>
  </si>
  <si>
    <t xml:space="preserve">Direct Cost ($)</t>
  </si>
  <si>
    <t xml:space="preserve">w/ Contingency ($)</t>
  </si>
  <si>
    <t xml:space="preserve">Cont.%</t>
  </si>
  <si>
    <t xml:space="preserve">% of Total</t>
  </si>
  <si>
    <t xml:space="preserve">Notes</t>
  </si>
  <si>
    <t xml:space="preserve">01 — Site Preparation &amp; Earthwork</t>
  </si>
  <si>
    <t xml:space="preserve">02 — Civil &amp; Foundations</t>
  </si>
  <si>
    <t xml:space="preserve">03 — Structural Steel &amp; Building Env.</t>
  </si>
  <si>
    <t xml:space="preserve">04 — Nuclear Island &amp; Reactor System</t>
  </si>
  <si>
    <t xml:space="preserve">05 — Mechanical &amp; Process Systems</t>
  </si>
  <si>
    <t xml:space="preserve">06 — Electrical &amp; I&amp;C</t>
  </si>
  <si>
    <t xml:space="preserve">07 — HVAC &amp; Ventilation</t>
  </si>
  <si>
    <t xml:space="preserve">08 — Fire Protection</t>
  </si>
  <si>
    <t xml:space="preserve">09 — Fuel Handling &amp; Waste Mgmt</t>
  </si>
  <si>
    <t xml:space="preserve">10 — Commissioning &amp; Startup</t>
  </si>
  <si>
    <t xml:space="preserve">11 — Environmental, Regulatory &amp; Licensing</t>
  </si>
  <si>
    <t xml:space="preserve">12 — Owner Costs &amp; Indirect</t>
  </si>
  <si>
    <t xml:space="preserve">SUBTOTAL — Direct + Contingency</t>
  </si>
  <si>
    <t xml:space="preserve">Escalation Reserve (5% recommended)</t>
  </si>
  <si>
    <t xml:space="preserve">TRISO HALEU Fuel — EXCLUDED (Owner-Furnished, budget separately)</t>
  </si>
  <si>
    <t xml:space="preserve">Enter $10M-$25M</t>
  </si>
  <si>
    <t xml:space="preserve">TOTAL PROJECT COST (excl. TRISO fuel &amp; land)</t>
  </si>
  <si>
    <t xml:space="preserve">COST BENCHMARKS &amp; UNIT METRICS</t>
  </si>
  <si>
    <t xml:space="preserve">Reactor Power (kWt)</t>
  </si>
  <si>
    <t xml:space="preserve">Input — adjust for final Ward 250 design confirmation</t>
  </si>
  <si>
    <t xml:space="preserve">Building Area (SF)</t>
  </si>
  <si>
    <t xml:space="preserve">Per scope definition</t>
  </si>
  <si>
    <t xml:space="preserve">Overnight Capital Cost ($/kWt) — excl. fuel</t>
  </si>
  <si>
    <t xml:space="preserve">Installed Cost per SF (all buildings)</t>
  </si>
  <si>
    <t xml:space="preserve">Nuclear Island % of Total</t>
  </si>
  <si>
    <t xml:space="preserve">Estimated Build Duration</t>
  </si>
  <si>
    <t xml:space="preserve">14 months</t>
  </si>
  <si>
    <t xml:space="preserve">Assumes parallel procurement; NTP to first criticality.</t>
  </si>
  <si>
    <t xml:space="preserve">FOAK Premium vs NOAK Estimate</t>
  </si>
  <si>
    <t xml:space="preserve">2.5-3.5x</t>
  </si>
  <si>
    <t xml:space="preserve">Industry benchmark for first-of-kind advanced reactor vs nth-of-kind</t>
  </si>
  <si>
    <t xml:space="preserve">⚠️  ESTIMATE ACCURACY RANGE (AACE Class 3):  LOW (−20%) = adjust C21 × 0.80   |   HIGH (+30%) = C21 × 1.30   |   FOAK nuclear risk skews high</t>
  </si>
  <si>
    <t xml:space="preserve">💡  CONTEXT: Valar has raised $150M total. This estimate covers construction &amp; commissioning only. Remaining funds support engineering, fuel, IP, ops, and future deployments.</t>
  </si>
  <si>
    <t xml:space="preserve">WARD 250 HTGR PILOT PLANT — DETAILED WBS COST ESTIMATE</t>
  </si>
  <si>
    <t xml:space="preserve">USREL Site, Orangeville UT  |  100-250 kWt TRISO HTGR  |  10,000 SF  |  AACE Class 3  |  Blue = input  |  Black = calculated  |  All values USD 2026</t>
  </si>
  <si>
    <t xml:space="preserve">WBS #</t>
  </si>
  <si>
    <t xml:space="preserve">Description / Scope Item</t>
  </si>
  <si>
    <t xml:space="preserve">Qty</t>
  </si>
  <si>
    <t xml:space="preserve">Unit</t>
  </si>
  <si>
    <t xml:space="preserve">Unit Labor
($/Unit)</t>
  </si>
  <si>
    <t xml:space="preserve">Unit Material
($/Unit)</t>
  </si>
  <si>
    <t xml:space="preserve">Total Labor
($)</t>
  </si>
  <si>
    <t xml:space="preserve">Total Material
($)</t>
  </si>
  <si>
    <t xml:space="preserve">Equipment
($)</t>
  </si>
  <si>
    <t xml:space="preserve">Subcontract
($)</t>
  </si>
  <si>
    <t xml:space="preserve">Direct Total
($)</t>
  </si>
  <si>
    <t xml:space="preserve">Cont.
%</t>
  </si>
  <si>
    <t xml:space="preserve">Contingency
($)</t>
  </si>
  <si>
    <t xml:space="preserve">Total Incl.
Contingency ($)</t>
  </si>
  <si>
    <t xml:space="preserve">Basis / Notes</t>
  </si>
  <si>
    <t xml:space="preserve">  01 — SITE PREPARATION &amp; EARTHWORK</t>
  </si>
  <si>
    <t xml:space="preserve">01.10</t>
  </si>
  <si>
    <t xml:space="preserve">Mobilization &amp; Temporary Facilities</t>
  </si>
  <si>
    <t xml:space="preserve">LS</t>
  </si>
  <si>
    <t xml:space="preserve">Temp power, site office, fencing, sanitation. Rural site — extended mobilization.</t>
  </si>
  <si>
    <t xml:space="preserve">01.20</t>
  </si>
  <si>
    <t xml:space="preserve">Site Survey &amp; Layout (nuclear-grade)</t>
  </si>
  <si>
    <t xml:space="preserve">QA-documented survey; benchmarks for all nuclear structures.</t>
  </si>
  <si>
    <t xml:space="preserve">01.30</t>
  </si>
  <si>
    <t xml:space="preserve">Clearing, Grubbing &amp; Demolition</t>
  </si>
  <si>
    <t xml:space="preserve">Acres</t>
  </si>
  <si>
    <t xml:space="preserve">Light desert scrub; no major demolition anticipated.</t>
  </si>
  <si>
    <t xml:space="preserve">01.40</t>
  </si>
  <si>
    <t xml:space="preserve">Bulk Earthwork &amp; Grading</t>
  </si>
  <si>
    <t xml:space="preserve">CY</t>
  </si>
  <si>
    <t xml:space="preserve">Cut/fill balance assumed; haul distance &lt;500 ft. Caliche soils common in Emery Co.</t>
  </si>
  <si>
    <t xml:space="preserve">01.50</t>
  </si>
  <si>
    <t xml:space="preserve">Erosion Control / SWPPP</t>
  </si>
  <si>
    <t xml:space="preserve">SWPPP required; arid site reduces erosion risk.</t>
  </si>
  <si>
    <t xml:space="preserve">01.60</t>
  </si>
  <si>
    <t xml:space="preserve">Subgrade Preparation &amp; Compaction</t>
  </si>
  <si>
    <t xml:space="preserve">SF</t>
  </si>
  <si>
    <t xml:space="preserve">Compaction to 95% Proctor under all slabs.</t>
  </si>
  <si>
    <t xml:space="preserve">01.70</t>
  </si>
  <si>
    <t xml:space="preserve">Fencing &amp; Security Perimeter</t>
  </si>
  <si>
    <t xml:space="preserve">LF</t>
  </si>
  <si>
    <t xml:space="preserve">Security fencing per DOE/NRC physical protection guidance; includes vehicle barriers at entry.</t>
  </si>
  <si>
    <t xml:space="preserve">01.80</t>
  </si>
  <si>
    <t xml:space="preserve">Laydown Yard &amp; Access Roads</t>
  </si>
  <si>
    <t xml:space="preserve">Gravel access road; heavy haul route for reactor vessel delivery (~100 ton crane path).</t>
  </si>
  <si>
    <t xml:space="preserve">  02 — CIVIL &amp; FOUNDATIONS</t>
  </si>
  <si>
    <t xml:space="preserve">02.10</t>
  </si>
  <si>
    <t xml:space="preserve">Geotechnical Investigation &amp; Report</t>
  </si>
  <si>
    <t xml:space="preserve">Phase I/II geotech; borings and lab analysis. Critical for nuclear seismic design.</t>
  </si>
  <si>
    <t xml:space="preserve">02.20</t>
  </si>
  <si>
    <t xml:space="preserve">Reactor Building Foundation (Mat Slab)</t>
  </si>
  <si>
    <t xml:space="preserve">Heavy reinforced concrete mat, min 3' thick, N-stamp quality concrete, seismic Category I. Includes waterproofing. FOAK cost significant due to QA documentation.</t>
  </si>
  <si>
    <t xml:space="preserve">02.30</t>
  </si>
  <si>
    <t xml:space="preserve">Auxiliary Building Foundations</t>
  </si>
  <si>
    <t xml:space="preserve">Control room, mechanical equipment room, spent fuel storage area foundations.</t>
  </si>
  <si>
    <t xml:space="preserve">02.40</t>
  </si>
  <si>
    <t xml:space="preserve">Administrative / Support Building Foundation</t>
  </si>
  <si>
    <t xml:space="preserve">Light commercial slab-on-grade for offices and break areas.</t>
  </si>
  <si>
    <t xml:space="preserve">02.50</t>
  </si>
  <si>
    <t xml:space="preserve">Underground Utilities (buried piping/conduit)</t>
  </si>
  <si>
    <t xml:space="preserve">Storm drain, sanitary, domestic water, underground electrical ductbank.</t>
  </si>
  <si>
    <t xml:space="preserve">02.60</t>
  </si>
  <si>
    <t xml:space="preserve">Concrete Paving &amp; Site Concrete</t>
  </si>
  <si>
    <t xml:space="preserve">Truck staging aprons, equipment pads, walkways.</t>
  </si>
  <si>
    <t xml:space="preserve">02.70</t>
  </si>
  <si>
    <t xml:space="preserve">Helium Storage Pad &amp; Secondary Containment</t>
  </si>
  <si>
    <t xml:space="preserve">Concrete pad w/ berm for helium storage cylinders; secondary containment per NFPA 55.</t>
  </si>
  <si>
    <t xml:space="preserve">  03 — STRUCTURAL STEEL &amp; BUILDING ENVELOPE</t>
  </si>
  <si>
    <t xml:space="preserve">03.10</t>
  </si>
  <si>
    <t xml:space="preserve">Reactor Building Structure (Nuclear-Grade Steel)</t>
  </si>
  <si>
    <t xml:space="preserve">Seismic Category I steel frame; N-stamp fabrication; includes embedments and penetration sleeves. FOAK cost premium for engineering documentation.</t>
  </si>
  <si>
    <t xml:space="preserve">03.20</t>
  </si>
  <si>
    <t xml:space="preserve">Reactor Building Roof &amp; Wall Panels</t>
  </si>
  <si>
    <t xml:space="preserve">Insulated metal panel system; nuclear-grade sealants at penetrations.</t>
  </si>
  <si>
    <t xml:space="preserve">03.30</t>
  </si>
  <si>
    <t xml:space="preserve">Auxiliary Building Structure</t>
  </si>
  <si>
    <t xml:space="preserve">Conventional structural steel; houses control room, electrical room, MCC, and HVAC.</t>
  </si>
  <si>
    <t xml:space="preserve">03.40</t>
  </si>
  <si>
    <t xml:space="preserve">Administrative Building (10,000 SF total footprint)</t>
  </si>
  <si>
    <t xml:space="preserve">Light commercial occupancy; admin offices, conference, lab space. Total project ~10,000 SF spread across reactor + aux + admin.</t>
  </si>
  <si>
    <t xml:space="preserve">03.50</t>
  </si>
  <si>
    <t xml:space="preserve">Overhead Bridge Crane (5-ton, 15-ton)</t>
  </si>
  <si>
    <t xml:space="preserve">EA</t>
  </si>
  <si>
    <t xml:space="preserve">5-ton for equipment handling in reactor bay; 15-ton for reactor head removal. Nuclear-grade hooks and rigging.</t>
  </si>
  <si>
    <t xml:space="preserve">03.60</t>
  </si>
  <si>
    <t xml:space="preserve">Metal Decking &amp; Concrete Fill</t>
  </si>
  <si>
    <t xml:space="preserve">Composite deck system on elevated floors in auxiliary building.</t>
  </si>
  <si>
    <t xml:space="preserve">03.70</t>
  </si>
  <si>
    <t xml:space="preserve">Architectural Finishes (reactor/aux buildings)</t>
  </si>
  <si>
    <t xml:space="preserve">Painted CMU, epoxy floors in reactor bay and labs; minimal aesthetic finish.</t>
  </si>
  <si>
    <t xml:space="preserve">03.80</t>
  </si>
  <si>
    <t xml:space="preserve">Radiation Shielding (concrete/lead)</t>
  </si>
  <si>
    <t xml:space="preserve">Biological shield walls (24"-36" concrete), penetration plugs, access hatches. Sized for 100-250 kWt with margin. Key HTGR cost driver.</t>
  </si>
  <si>
    <t xml:space="preserve">  04 — NUCLEAR ISLAND &amp; REACTOR SYSTEM</t>
  </si>
  <si>
    <t xml:space="preserve">04.10</t>
  </si>
  <si>
    <t xml:space="preserve">Reactor Pressure Vessel (RPV)</t>
  </si>
  <si>
    <t xml:space="preserve">Nuclear-grade RPV, graphite reflector blocks, core barrel. ASME Section III Division 1, Class 1 vessel. Long lead 52+ weeks. Benchmark: HTTR-class single unit at test scale.</t>
  </si>
  <si>
    <t xml:space="preserve">04.20</t>
  </si>
  <si>
    <t xml:space="preserve">Reactor Internals &amp; Graphite Core</t>
  </si>
  <si>
    <t xml:space="preserve">Graphite moderator blocks, reflector, core support structures. Nuclear-grade graphite is specialty item.</t>
  </si>
  <si>
    <t xml:space="preserve">04.30</t>
  </si>
  <si>
    <t xml:space="preserve">TRISO Fuel Initial Load (PLACEHOLDER — Owner-Furnished)</t>
  </si>
  <si>
    <t xml:space="preserve">*** EXCLUDED — Owner-Furnished. Budget separately: ~$10-25M depending on HALEU procurement path and enrichment. Contact DoE/NNSA. ***</t>
  </si>
  <si>
    <t xml:space="preserve">04.40</t>
  </si>
  <si>
    <t xml:space="preserve">Primary Helium Circulator &amp; Drive</t>
  </si>
  <si>
    <t xml:space="preserve">High-temp helium blower, magnetic bearings, drive motor. Custom engineered. Helium-compatible materials throughout.</t>
  </si>
  <si>
    <t xml:space="preserve">04.50</t>
  </si>
  <si>
    <t xml:space="preserve">Primary Heat Exchanger / IHX</t>
  </si>
  <si>
    <t xml:space="preserve">Intermediate heat exchanger; Alloy 617 or similar high-temp materials. ASME Section III. Long lead 24+ weeks.</t>
  </si>
  <si>
    <t xml:space="preserve">04.60</t>
  </si>
  <si>
    <t xml:space="preserve">Helium Purification &amp; Inventory Control System</t>
  </si>
  <si>
    <t xml:space="preserve">Moisture removal, oxidant getters, helium storage/makeup. Critical for HTGR coolant purity.</t>
  </si>
  <si>
    <t xml:space="preserve">04.70</t>
  </si>
  <si>
    <t xml:space="preserve">Reactor Pressure Boundary Piping (nuclear grade)</t>
  </si>
  <si>
    <t xml:space="preserve">ASME Section III Class 1 piping; N-stamp fabrication and examination; includes fittings, supports, and documentation package.</t>
  </si>
  <si>
    <t xml:space="preserve">04.80</t>
  </si>
  <si>
    <t xml:space="preserve">Reactor Vessel Support Structure &amp; Seismic Isolators</t>
  </si>
  <si>
    <t xml:space="preserve">Seismic Category I supports; includes spring isolators or snubbers per design.</t>
  </si>
  <si>
    <t xml:space="preserve">04.90</t>
  </si>
  <si>
    <t xml:space="preserve">Control Rod Drives &amp; Drive Mechanisms</t>
  </si>
  <si>
    <t xml:space="preserve">Electromechanical CRDMs; includes position indication and test connections. 8 drives estimated for test reactor scale.</t>
  </si>
  <si>
    <t xml:space="preserve">04.100</t>
  </si>
  <si>
    <t xml:space="preserve">Shutdown Heat Removal System (SHRS)</t>
  </si>
  <si>
    <t xml:space="preserve">Passive safety system; includes heat exchangers, natural circulation loops. Core DOE safety requirement.</t>
  </si>
  <si>
    <t xml:space="preserve">04.110</t>
  </si>
  <si>
    <t xml:space="preserve">Reactor Building Polar Crane Interface</t>
  </si>
  <si>
    <t xml:space="preserve">Connection provisions, load testing, and NDE of crane structure interfacing with nuclear building.</t>
  </si>
  <si>
    <t xml:space="preserve">04.120</t>
  </si>
  <si>
    <t xml:space="preserve">Nuclear Component Installation Labor (N-stamp crews)</t>
  </si>
  <si>
    <t xml:space="preserve">Dedicated N-stamp qualified welders, fitters, riggers. Includes QA documentation, NDE, hydro tests. Single largest labor cost. 2.5x premium over standard.</t>
  </si>
  <si>
    <t xml:space="preserve">  05 — MECHANICAL &amp; PROCESS SYSTEMS</t>
  </si>
  <si>
    <t xml:space="preserve">05.10</t>
  </si>
  <si>
    <t xml:space="preserve">Secondary Heat Rejection System (dry cooling)</t>
  </si>
  <si>
    <t xml:space="preserve">Air-cooled heat dump for test reactor; no cooling tower (water-scarce Utah site). Includes expansion joints and flex connections.</t>
  </si>
  <si>
    <t xml:space="preserve">05.20</t>
  </si>
  <si>
    <t xml:space="preserve">Process Piping — Auxiliary Systems (non-nuclear grade)</t>
  </si>
  <si>
    <t xml:space="preserve">Cooling water, compressed air, domestic water, chemical feed. ASME B31.3 piping.</t>
  </si>
  <si>
    <t xml:space="preserve">05.30</t>
  </si>
  <si>
    <t xml:space="preserve">Pumps — Auxiliary Cooling</t>
  </si>
  <si>
    <t xml:space="preserve">Circulation pumps for secondary and tertiary cooling loops.</t>
  </si>
  <si>
    <t xml:space="preserve">05.40</t>
  </si>
  <si>
    <t xml:space="preserve">Tanks &amp; Vessels — Auxiliary</t>
  </si>
  <si>
    <t xml:space="preserve">Chemical addition, expansion, and storage tanks. Non-nuclear.</t>
  </si>
  <si>
    <t xml:space="preserve">05.50</t>
  </si>
  <si>
    <t xml:space="preserve">Mechanical Insulation</t>
  </si>
  <si>
    <t xml:space="preserve">Hot surface insulation on secondary piping; personnel protection to 1200°F.</t>
  </si>
  <si>
    <t xml:space="preserve">05.60</t>
  </si>
  <si>
    <t xml:space="preserve">Pipe Supports &amp; Hangers</t>
  </si>
  <si>
    <t xml:space="preserve">Seismic restraints and spring hangers; nuclear-grade in Category I zones.</t>
  </si>
  <si>
    <t xml:space="preserve">  06 — ELECTRICAL &amp; INSTRUMENTATION &amp; CONTROL</t>
  </si>
  <si>
    <t xml:space="preserve">06.10</t>
  </si>
  <si>
    <t xml:space="preserve">Utility Power Connection &amp; Service Entrance</t>
  </si>
  <si>
    <t xml:space="preserve">Rocky Mountain Power grid connection; 480V/4160V service. Includes transformer and metering.</t>
  </si>
  <si>
    <t xml:space="preserve">06.20</t>
  </si>
  <si>
    <t xml:space="preserve">Emergency Diesel Generator (safety-class backup)</t>
  </si>
  <si>
    <t xml:space="preserve">Safety-class EDG; 500kW minimum; includes fuel storage (72-hr endurance), exhaust, and auto-start.</t>
  </si>
  <si>
    <t xml:space="preserve">06.30</t>
  </si>
  <si>
    <t xml:space="preserve">Uninterruptible Power Supply (Class 1E UPS)</t>
  </si>
  <si>
    <t xml:space="preserve">Safety-related DC bus for reactor protection system and post-accident instrumentation.</t>
  </si>
  <si>
    <t xml:space="preserve">06.40</t>
  </si>
  <si>
    <t xml:space="preserve">Electrical Distribution — Normal Power (MCC, Switchgear)</t>
  </si>
  <si>
    <t xml:space="preserve">480V MCC, 480V/120V panels, cable tray, conduit, wire. Sized for test reactor + HVAC loads.</t>
  </si>
  <si>
    <t xml:space="preserve">06.50</t>
  </si>
  <si>
    <t xml:space="preserve">Reactor Protection System (RPS)</t>
  </si>
  <si>
    <t xml:space="preserve">2-of-3 or 2-of-4 logic, qualified to IEEE 603; includes trip breakers, sensors, and logic processors. Safety-class. Largest I&amp;C cost.</t>
  </si>
  <si>
    <t xml:space="preserve">06.60</t>
  </si>
  <si>
    <t xml:space="preserve">Plant Control System (non-safety DCS)</t>
  </si>
  <si>
    <t xml:space="preserve">Distributed control for balance-of-plant; historian, HMI, and network. Not safety-class but engineered to 10CFR50 Appendix B.</t>
  </si>
  <si>
    <t xml:space="preserve">06.70</t>
  </si>
  <si>
    <t xml:space="preserve">Nuclear Instrumentation (flux, temp, flow)</t>
  </si>
  <si>
    <t xml:space="preserve">Neutron flux monitoring (in-core and ex-vessel), helium temperature/pressure, core outlet temp. Nuclear-qualified transmitters.</t>
  </si>
  <si>
    <t xml:space="preserve">06.80</t>
  </si>
  <si>
    <t xml:space="preserve">Radiation Monitoring System</t>
  </si>
  <si>
    <t xml:space="preserve">Area monitors, stack monitor, effluent monitoring. Includes CAMS for control room habitability.</t>
  </si>
  <si>
    <t xml:space="preserve">06.90</t>
  </si>
  <si>
    <t xml:space="preserve">Cabling — Safety &amp; Non-Safety (separation maintained)</t>
  </si>
  <si>
    <t xml:space="preserve">IEEE qualified cable; fire-wrapped trays in safety zones; separation per 10CFR50 App R.</t>
  </si>
  <si>
    <t xml:space="preserve">06.100</t>
  </si>
  <si>
    <t xml:space="preserve">Instrumentation Installation &amp; Loop Checks</t>
  </si>
  <si>
    <t xml:space="preserve">Licensed I&amp;C tech labor for device mounting, wiring, and loop calibration. Includes QA documentation.</t>
  </si>
  <si>
    <t xml:space="preserve">06.110</t>
  </si>
  <si>
    <t xml:space="preserve">Lighting, Grounding &amp; Lightning Protection</t>
  </si>
  <si>
    <t xml:space="preserve">General illumination plus emergency egress lighting; ground grid; air terminals.</t>
  </si>
  <si>
    <t xml:space="preserve">  07 — HVAC &amp; VENTILATION</t>
  </si>
  <si>
    <t xml:space="preserve">07.10</t>
  </si>
  <si>
    <t xml:space="preserve">Reactor Building HVAC — Confinement System</t>
  </si>
  <si>
    <t xml:space="preserve">Nuclear-grade HVAC maintaining negative pressure in reactor building; includes HEPA filtration, charcoal adsorbers, and monitored exhaust stack. Required by DOE/NRC guidance.</t>
  </si>
  <si>
    <t xml:space="preserve">07.20</t>
  </si>
  <si>
    <t xml:space="preserve">Control Room HVAC &amp; Habitability</t>
  </si>
  <si>
    <t xml:space="preserve">Pressurized CR HVAC for radiological habitability; includes recirculation and outside air filtration.</t>
  </si>
  <si>
    <t xml:space="preserve">07.30</t>
  </si>
  <si>
    <t xml:space="preserve">Administrative &amp; Auxiliary Building HVAC</t>
  </si>
  <si>
    <t xml:space="preserve">Standard commercial HVAC for offices, electrical room cooling, and locker rooms.</t>
  </si>
  <si>
    <t xml:space="preserve">07.40</t>
  </si>
  <si>
    <t xml:space="preserve">Ductwork &amp; Installation</t>
  </si>
  <si>
    <t xml:space="preserve">Galvanized (conventional) and stainless (nuclear zone) ductwork; fire/smoke dampers.</t>
  </si>
  <si>
    <t xml:space="preserve">  08 — FIRE PROTECTION</t>
  </si>
  <si>
    <t xml:space="preserve">08.10</t>
  </si>
  <si>
    <t xml:space="preserve">Fire Protection Engineering &amp; 10CFR50 App R Analysis</t>
  </si>
  <si>
    <t xml:space="preserve">Required for DOE-authorized reactors; fire hazard analysis, barrier evaluation.</t>
  </si>
  <si>
    <t xml:space="preserve">08.20</t>
  </si>
  <si>
    <t xml:space="preserve">Wet Pipe Sprinkler — Administrative &amp; Auxiliary</t>
  </si>
  <si>
    <t xml:space="preserve">NFPA 13 wet sprinkler in administrative and non-nuclear areas.</t>
  </si>
  <si>
    <t xml:space="preserve">08.30</t>
  </si>
  <si>
    <t xml:space="preserve">Pre-Action / CO2 System — Electrical Rooms</t>
  </si>
  <si>
    <t xml:space="preserve">Pre-action sprinkler or CO2 suppression in MCC room and switchgear room.</t>
  </si>
  <si>
    <t xml:space="preserve">08.40</t>
  </si>
  <si>
    <t xml:space="preserve">Fire Detection &amp; Alarm System</t>
  </si>
  <si>
    <t xml:space="preserve">Addressable fire alarm; smoke, heat, and beam detectors throughout.</t>
  </si>
  <si>
    <t xml:space="preserve">08.50</t>
  </si>
  <si>
    <t xml:space="preserve">Fire Barriers &amp; Rated Penetration Seals</t>
  </si>
  <si>
    <t xml:space="preserve">3-hour rated barriers separating fire areas per App R; includes firestop systems at all penetrations.</t>
  </si>
  <si>
    <t xml:space="preserve">08.60</t>
  </si>
  <si>
    <t xml:space="preserve">Portable Fire Extinguishers &amp; Hose Stations</t>
  </si>
  <si>
    <t xml:space="preserve">Code-required extinguishers; hose stations at reactor building perimeter.</t>
  </si>
  <si>
    <t xml:space="preserve">  09 — FUEL HANDLING &amp; WASTE MANAGEMENT</t>
  </si>
  <si>
    <t xml:space="preserve">09.10</t>
  </si>
  <si>
    <t xml:space="preserve">Fuel Transfer &amp; Storage System</t>
  </si>
  <si>
    <t xml:space="preserve">Dry storage capability for irradiated fuel elements; shielded transfer containers; interlocks. Sized for test reactor inventory.</t>
  </si>
  <si>
    <t xml:space="preserve">09.20</t>
  </si>
  <si>
    <t xml:space="preserve">Radioactive Waste Processing — Liquid</t>
  </si>
  <si>
    <t xml:space="preserve">Small-scale liquid radwaste system; includes collection tank, sampling, solidification provisions.</t>
  </si>
  <si>
    <t xml:space="preserve">09.30</t>
  </si>
  <si>
    <t xml:space="preserve">Radioactive Waste Processing — Solid</t>
  </si>
  <si>
    <t xml:space="preserve">Solid radwaste compaction and container staging; DOT-certified shipping containers.</t>
  </si>
  <si>
    <t xml:space="preserve">09.40</t>
  </si>
  <si>
    <t xml:space="preserve">HEPA Ventilation — Fuel Handling Area</t>
  </si>
  <si>
    <t xml:space="preserve">Dedicated filtered ventilation for fuel handling operations.</t>
  </si>
  <si>
    <t xml:space="preserve">09.50</t>
  </si>
  <si>
    <t xml:space="preserve">Decontamination Facility &amp; Laundry</t>
  </si>
  <si>
    <t xml:space="preserve">Small decon sink/shower station; contamination survey equipment.</t>
  </si>
  <si>
    <t xml:space="preserve">  10 — COMMISSIONING, STARTUP &amp; TESTING</t>
  </si>
  <si>
    <t xml:space="preserve">10.10</t>
  </si>
  <si>
    <t xml:space="preserve">Pre-Operational Testing Program (POT)</t>
  </si>
  <si>
    <t xml:space="preserve">System flushing, hydrostatic tests, electrical megger, loop checks, interlocks verification.</t>
  </si>
  <si>
    <t xml:space="preserve">10.20</t>
  </si>
  <si>
    <t xml:space="preserve">Cold Functional Testing (CFT)</t>
  </si>
  <si>
    <t xml:space="preserve">Non-nuclear system operation at design conditions; validates flow, controls, and alarms.</t>
  </si>
  <si>
    <t xml:space="preserve">10.30</t>
  </si>
  <si>
    <t xml:space="preserve">Nuclear Startup (low-power physics tests)</t>
  </si>
  <si>
    <t xml:space="preserve">Approach-to-criticality, rod worth measurements, physics validation. Requires NE oversight and independent review.</t>
  </si>
  <si>
    <t xml:space="preserve">10.40</t>
  </si>
  <si>
    <t xml:space="preserve">Startup Engineering &amp; Resident Engineers</t>
  </si>
  <si>
    <t xml:space="preserve">Resident startup engineers (3-4 engineers x 12 months); includes travel and accommodations.</t>
  </si>
  <si>
    <t xml:space="preserve">10.50</t>
  </si>
  <si>
    <t xml:space="preserve">Independent Nuclear Safety Review / PORC</t>
  </si>
  <si>
    <t xml:space="preserve">Plant Operations Review Committee equivalent; 3rd party nuclear safety review of startup program.</t>
  </si>
  <si>
    <t xml:space="preserve">  11 — ENVIRONMENTAL, REGULATORY &amp; LICENSING</t>
  </si>
  <si>
    <t xml:space="preserve">11.10</t>
  </si>
  <si>
    <t xml:space="preserve">DOE Authorization Application Preparation</t>
  </si>
  <si>
    <t xml:space="preserve">Engineering, legal, and safety analysis documentation for DOE Reactor Pilot Program authorization. Largest regulatory cost.</t>
  </si>
  <si>
    <t xml:space="preserve">11.20</t>
  </si>
  <si>
    <t xml:space="preserve">Environmental Assessment (NEPA)</t>
  </si>
  <si>
    <t xml:space="preserve">NEPA EA or EIS for USREL site; includes wetlands, cultural resources, visual impact.</t>
  </si>
  <si>
    <t xml:space="preserve">11.30</t>
  </si>
  <si>
    <t xml:space="preserve">Preliminary Safety Analysis Report (PSAR)</t>
  </si>
  <si>
    <t xml:space="preserve">PSAR equivalent for DOE authorization; safety analysis, accident sequences, source terms.</t>
  </si>
  <si>
    <t xml:space="preserve">11.40</t>
  </si>
  <si>
    <t xml:space="preserve">Quality Assurance Program (10CFR50 App B)</t>
  </si>
  <si>
    <t xml:space="preserve">QA program development, procedures, audits. Applies to all nuclear safety-related procurement and construction.</t>
  </si>
  <si>
    <t xml:space="preserve">11.50</t>
  </si>
  <si>
    <t xml:space="preserve">Environmental Monitoring — Construction Phase</t>
  </si>
  <si>
    <t xml:space="preserve">Air quality, stormwater, and biological monitoring during construction.</t>
  </si>
  <si>
    <t xml:space="preserve">11.60</t>
  </si>
  <si>
    <t xml:space="preserve">Radiation Protection Program</t>
  </si>
  <si>
    <t xml:space="preserve">RP procedures, dosimetry, ALARA program, HP staffing during nuclear construction.</t>
  </si>
  <si>
    <t xml:space="preserve">11.70</t>
  </si>
  <si>
    <t xml:space="preserve">Permits — Building, Grading, Air, Water</t>
  </si>
  <si>
    <t xml:space="preserve">State and county permits; Utah Division of Water Quality; air quality registration.</t>
  </si>
  <si>
    <t xml:space="preserve">  12 — OWNER COSTS &amp; INDIRECT</t>
  </si>
  <si>
    <t xml:space="preserve">12.10</t>
  </si>
  <si>
    <t xml:space="preserve">Engineering, Procurement &amp; Construction Management</t>
  </si>
  <si>
    <t xml:space="preserve">EPC/EPCM management; project controls, scheduling, cost engineering. Estimated at 12-15% of direct construction for FOAK nuclear.</t>
  </si>
  <si>
    <t xml:space="preserve">12.20</t>
  </si>
  <si>
    <t xml:space="preserve">Owner Engineering Staff (12-month construction)</t>
  </si>
  <si>
    <t xml:space="preserve">Owner's Engineer team: 1 Project Director, 1 Construction Mgr, 1 Nuclear Engr, 1 I&amp;C Engr, 1 QA Mgr. Loaded rates ~$180-220K/yr each.</t>
  </si>
  <si>
    <t xml:space="preserve">12.30</t>
  </si>
  <si>
    <t xml:space="preserve">Nuclear Qualified Inspection Agency (NIAC)</t>
  </si>
  <si>
    <t xml:space="preserve">Third-party N-stamp authorized inspection agency; required for all ASME Section III scope.</t>
  </si>
  <si>
    <t xml:space="preserve">12.40</t>
  </si>
  <si>
    <t xml:space="preserve">Insurance — Builder's Risk &amp; Nuclear</t>
  </si>
  <si>
    <t xml:space="preserve">Builder's risk during construction; nuclear liability coverage (Price-Anderson Act applies). Nuclear insurance premium significant.</t>
  </si>
  <si>
    <t xml:space="preserve">12.50</t>
  </si>
  <si>
    <t xml:space="preserve">Temporary Utilities &amp; Field Office</t>
  </si>
  <si>
    <t xml:space="preserve">Construction power, water, internet, office trailers, portable toilets, dumpsters for 12-18 month build.</t>
  </si>
  <si>
    <t xml:space="preserve">12.60</t>
  </si>
  <si>
    <t xml:space="preserve">Safety Program — Construction</t>
  </si>
  <si>
    <t xml:space="preserve">Full-time site safety officer; PPE, safety training, drug testing, incident investigation.</t>
  </si>
  <si>
    <t xml:space="preserve">12.70</t>
  </si>
  <si>
    <t xml:space="preserve">Surveys, Testing &amp; Special Inspections</t>
  </si>
  <si>
    <t xml:space="preserve">Concrete testing, structural steel NDE, weld inspections, compaction testing. Includes nuclear-grade NDE on all ASME scope.</t>
  </si>
  <si>
    <t xml:space="preserve">12.80</t>
  </si>
  <si>
    <t xml:space="preserve">Escalation Reserve (held at project level)</t>
  </si>
  <si>
    <t xml:space="preserve">*** Recommend 5-8% project-level escalation reserve given 12-18 month build window and current materials volatility. Calculated on Summary sheet. ***</t>
  </si>
  <si>
    <t xml:space="preserve">TOTAL DIRECT PROJECT COST (incl. contingency, excl. TRISO fuel &amp; land)</t>
  </si>
  <si>
    <t xml:space="preserve">⚠️  TRISO HALEU FUEL: EXCLUDED — Owner-Furnished. Estimated range: $10M–$25M for initial core load. Must be budgeted separately.   |   LAND: Excluded (USREL state-owned site).   |   POST-STARTUP O&amp;M: Excluded.</t>
  </si>
  <si>
    <t xml:space="preserve">WARD 250 HTGR PILOT PLANT — COST ESTIMATE BASIS &amp; ASSUMPTIONS</t>
  </si>
  <si>
    <t xml:space="preserve">Utah San Rafael Energy Lab, Orangeville, Utah  |  ~100-250 kWt TRISO-fueled HTGR (helium-cooled, graphite-moderated)  |  10,000 SF Building  |  FOAK Pilot Plant</t>
  </si>
  <si>
    <t xml:space="preserve">ESTIMATE CLASSIFICATION</t>
  </si>
  <si>
    <t xml:space="preserve">Parameter</t>
  </si>
  <si>
    <t xml:space="preserve">Value / Setting</t>
  </si>
  <si>
    <t xml:space="preserve">Estimate Class</t>
  </si>
  <si>
    <t xml:space="preserve">AACE Class 3 / DOE Factored Estimate</t>
  </si>
  <si>
    <t xml:space="preserve">Accuracy range: -20% to +30%. Appropriate for budget authorization and early procurement planning.</t>
  </si>
  <si>
    <t xml:space="preserve">Estimate Date</t>
  </si>
  <si>
    <t xml:space="preserve">Q2 2026</t>
  </si>
  <si>
    <t xml:space="preserve">Costs based on 2025-2026 US market conditions, Utah region.</t>
  </si>
  <si>
    <t xml:space="preserve">Estimate Basis</t>
  </si>
  <si>
    <t xml:space="preserve">Bottom-up by discipline</t>
  </si>
  <si>
    <t xml:space="preserve">Each WBS element estimated independently; nuclear scope benchmarked against NGNP/HTTR analogs and DOE HTGR cost studies.</t>
  </si>
  <si>
    <t xml:space="preserve">Location Factor</t>
  </si>
  <si>
    <t xml:space="preserve">Utah / Rural Emery County</t>
  </si>
  <si>
    <t xml:space="preserve">Rural Utah adds ~10-15% premium vs national average for craft labor. Nearest metro is Price, UT (~30 mi). Applied to all labor.</t>
  </si>
  <si>
    <t xml:space="preserve">Currency</t>
  </si>
  <si>
    <t xml:space="preserve">USD</t>
  </si>
  <si>
    <t xml:space="preserve">All values in current (2026) US dollars, not escalated.</t>
  </si>
  <si>
    <t xml:space="preserve">Scope Boundary</t>
  </si>
  <si>
    <t xml:space="preserve">EPC — Engineering, Procurement &amp; Construction</t>
  </si>
  <si>
    <t xml:space="preserve">Includes all civil, structural, mechanical, electrical, I&amp;C, nuclear island, and owner costs. Excludes land, HALEU fuel purchase, and post-startup O&amp;M.</t>
  </si>
  <si>
    <t xml:space="preserve">HALEU Fuel Note</t>
  </si>
  <si>
    <t xml:space="preserve">Owner-Furnished / Excluded from this estimate</t>
  </si>
  <si>
    <t xml:space="preserve">TRISO HALEU fuel cost highly variable; currently ~$10-25M/initial core load depending on enrichment and procurement path. Shown as line item with $0 in budget — must be tracked separately.</t>
  </si>
  <si>
    <t xml:space="preserve">Escalation</t>
  </si>
  <si>
    <t xml:space="preserve">0% — Estimate in today's dollars</t>
  </si>
  <si>
    <t xml:space="preserve">Given 12-18 month build window, escalation risk is captured in contingency.</t>
  </si>
  <si>
    <t xml:space="preserve">Contingency Basis</t>
  </si>
  <si>
    <t xml:space="preserve">20% nuclear scope / 10% conventional scope</t>
  </si>
  <si>
    <t xml:space="preserve">FOAK nuclear technology carries significant cost risk. Conventional industrial construction contingency consistent with AACE Class 3.</t>
  </si>
  <si>
    <t xml:space="preserve">Indirect / Owner Costs</t>
  </si>
  <si>
    <t xml:space="preserve">15% of direct construction</t>
  </si>
  <si>
    <t xml:space="preserve">Includes CM, QA, field engineering, temp facilities, and commissioning support.</t>
  </si>
  <si>
    <t xml:space="preserve">KEY COST BENCHMARKS &amp; SOURCES</t>
  </si>
  <si>
    <t xml:space="preserve">HTGR Overnight Capital Cost</t>
  </si>
  <si>
    <t xml:space="preserve">$3,000–$12,000/kWt (FOAK small HTGRs)</t>
  </si>
  <si>
    <t xml:space="preserve">INL/RPT-23-72972, INL/RPT-24-77048 — DOE meta-analysis of advanced reactor costs. FOAK small units carry highest $/kW premium.</t>
  </si>
  <si>
    <t xml:space="preserve">Ward 250 Rated Power</t>
  </si>
  <si>
    <t xml:space="preserve">~100–250 kWt (test reactor)</t>
  </si>
  <si>
    <t xml:space="preserve">Based on Philippines PNRI contract description (100 kWt) and 'Ward 250' name. Test reactor scope not commercial-scale.</t>
  </si>
  <si>
    <t xml:space="preserve">NGNP Reference HTGR</t>
  </si>
  <si>
    <t xml:space="preserve">350 MWt, $1,500–2,200/kWt (NOAK 4-unit)</t>
  </si>
  <si>
    <t xml:space="preserve">Idaho National Laboratory NGNP project cost basis. Scaled and adjusted for FOAK single unit.</t>
  </si>
  <si>
    <t xml:space="preserve">Project Pele (DOD HTGR)</t>
  </si>
  <si>
    <t xml:space="preserve">~$300M for ~1 MWe containerized unit</t>
  </si>
  <si>
    <t xml:space="preserve">Defense microreactor benchmark. Higher $/kW than commercial due to military spec. Directionally useful for FOAK cost culture.</t>
  </si>
  <si>
    <t xml:space="preserve">Valar Funding</t>
  </si>
  <si>
    <t xml:space="preserve">$150M total raised ($19M seed + $130M Series A)</t>
  </si>
  <si>
    <t xml:space="preserve">Public reporting (NEI Magazine, Nov 2025). Implies all-in program cost including engineering, IP, fuel, and multi-year ops.</t>
  </si>
  <si>
    <t xml:space="preserve">Industrial Building Utah</t>
  </si>
  <si>
    <t xml:space="preserve">$250–400/SF for industrial/process</t>
  </si>
  <si>
    <t xml:space="preserve">RSMeans 2025 data for light industrial with process systems, rural Utah location factor ~1.10-1.15.</t>
  </si>
  <si>
    <t xml:space="preserve">Nuclear-Qualified Craft Labor Premium</t>
  </si>
  <si>
    <t xml:space="preserve">2.0–2.5x standard industrial</t>
  </si>
  <si>
    <t xml:space="preserve">N-stamp welding, QA Level 1 inspection, nuclear-grade documentation requirements.</t>
  </si>
  <si>
    <t xml:space="preserve">COST BENCHMARKING — HTGR &amp; ADVANCED REACTOR ANALOGS</t>
  </si>
  <si>
    <t xml:space="preserve">Project / Reference</t>
  </si>
  <si>
    <t xml:space="preserve">Power (MWt)</t>
  </si>
  <si>
    <t xml:space="preserve">OCC ($/kWt)</t>
  </si>
  <si>
    <t xml:space="preserve">Total Cost</t>
  </si>
  <si>
    <t xml:space="preserve">Notes &amp; Source</t>
  </si>
  <si>
    <t xml:space="preserve">HTTR (Japan) — 30 MWt HTGR</t>
  </si>
  <si>
    <t xml:space="preserve">30</t>
  </si>
  <si>
    <t xml:space="preserve">~$3,500/kWt</t>
  </si>
  <si>
    <t xml:space="preserve">~$105M</t>
  </si>
  <si>
    <t xml:space="preserve">JAERI/JAEA constructed 1991-1998; graphite moderated, He-cooled — closest analog to Ward 250 technology. Includes significant R&amp;D.</t>
  </si>
  <si>
    <t xml:space="preserve">NGNP (US) — 350 MWt HTGR (NOAK 4-unit)</t>
  </si>
  <si>
    <t xml:space="preserve">350</t>
  </si>
  <si>
    <t xml:space="preserve">$1,500–2,200</t>
  </si>
  <si>
    <t xml:space="preserve">$525M–770M/unit</t>
  </si>
  <si>
    <t xml:space="preserve">INL NGNP project estimate. NOAK benchmark; scale and serial production lowers $/kWt substantially vs Ward 250.</t>
  </si>
  <si>
    <t xml:space="preserve">Project Pele (DoD) — ~1 MWe containerized HTGR</t>
  </si>
  <si>
    <t xml:space="preserve">~3 MWt</t>
  </si>
  <si>
    <t xml:space="preserve">~$100,000/kWt</t>
  </si>
  <si>
    <t xml:space="preserve">~$300M</t>
  </si>
  <si>
    <t xml:space="preserve">DoD mobile microreactor; military spec significantly inflates cost vs commercial. Shows extreme FOAK premium.</t>
  </si>
  <si>
    <t xml:space="preserve">Ward 250 — This Estimate (100–250 kWt FOAK)</t>
  </si>
  <si>
    <t xml:space="preserve">0.25</t>
  </si>
  <si>
    <t xml:space="preserve">$60,000–120,000/kWt</t>
  </si>
  <si>
    <t xml:space="preserve">$15M–30M (excl. fuel)</t>
  </si>
  <si>
    <t xml:space="preserve">This document. Range reflects AACE Class 3 accuracy −20%/+30%. Nuclear island is 55%+ of cost.</t>
  </si>
  <si>
    <t xml:space="preserve">X-energy Xe-100 (4×80 MWe commercial)</t>
  </si>
  <si>
    <t xml:space="preserve">200 MWt ea.</t>
  </si>
  <si>
    <t xml:space="preserve">~$5,500/kWt</t>
  </si>
  <si>
    <t xml:space="preserve">~$1.1B/4-unit</t>
  </si>
  <si>
    <t xml:space="preserve">Commercial HTGR NOAK estimate. Illustrates economies of scale vs pilot unit.</t>
  </si>
  <si>
    <t xml:space="preserve">Radiant Kaleidos (1 MWe HTGR microreactor)</t>
  </si>
  <si>
    <t xml:space="preserve">~4 MWt</t>
  </si>
  <si>
    <t xml:space="preserve">~$50,000/kWt</t>
  </si>
  <si>
    <t xml:space="preserve">~$200M estimated</t>
  </si>
  <si>
    <t xml:space="preserve">Containerized microreactor; similar scale to Ward 250. FOAK premiums dominate.</t>
  </si>
  <si>
    <t xml:space="preserve">Typical Small Industrial Building (Utah)</t>
  </si>
  <si>
    <t xml:space="preserve">N/A</t>
  </si>
  <si>
    <t xml:space="preserve">$250–400/SF</t>
  </si>
  <si>
    <t xml:space="preserve">RSMeans 2025 data. 10,000 SF × $300/SF = $3M for conventional building shell only.</t>
  </si>
  <si>
    <t xml:space="preserve">INL HTGR Cost Meta-Analysis — FOAK Range</t>
  </si>
  <si>
    <t xml:space="preserve">&lt;10 MWt</t>
  </si>
  <si>
    <t xml:space="preserve">$10,000–150,000/kWt</t>
  </si>
  <si>
    <t xml:space="preserve">Highly variable</t>
  </si>
  <si>
    <t xml:space="preserve">INL/RPT-24-77048. FOAK small reactors show enormous range; engineering/QA documentation drives cost.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</si>
</sst>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0%"/>
    <numFmt numFmtId="167" formatCode="0.0%"/>
    <numFmt numFmtId="168" formatCode="\$#,##0"/>
    <numFmt numFmtId="169" formatCode="\$#,##0\ ;&quot;($&quot;#,##0\);\-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9"/>
      <color rgb="FF9C0006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0000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0000FF"/>
      <name val="Arial"/>
      <family val="0"/>
      <charset val="1"/>
    </font>
    <font>
      <sz val="8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0D1B2A"/>
        <bgColor rgb="FF000000"/>
      </patternFill>
    </fill>
    <fill>
      <patternFill patternType="solid">
        <fgColor rgb="FF1B3A5C"/>
        <bgColor rgb="FF333333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CE4D6"/>
        <bgColor rgb="FFF2F2F2"/>
      </patternFill>
    </fill>
    <fill>
      <patternFill patternType="solid">
        <fgColor rgb="FF2E6DA4"/>
        <bgColor rgb="FF3366FF"/>
      </patternFill>
    </fill>
    <fill>
      <patternFill patternType="solid">
        <fgColor rgb="FFFFFF99"/>
        <bgColor rgb="FFFCE4D6"/>
      </patternFill>
    </fill>
    <fill>
      <patternFill patternType="solid">
        <fgColor rgb="FFFFCCCC"/>
        <bgColor rgb="FFFCE4D6"/>
      </patternFill>
    </fill>
    <fill>
      <patternFill patternType="solid">
        <fgColor rgb="FFDAEEF3"/>
        <bgColor rgb="FFF2F2F2"/>
      </patternFill>
    </fill>
    <fill>
      <patternFill patternType="solid">
        <fgColor rgb="FFE97B2E"/>
        <bgColor rgb="FFFF808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medium">
        <color rgb="FF595959"/>
      </left>
      <right style="medium">
        <color rgb="FF595959"/>
      </right>
      <top style="medium">
        <color rgb="FF595959"/>
      </top>
      <bottom style="medium">
        <color rgb="FF595959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medium">
        <color rgb="FF595959"/>
      </left>
      <right/>
      <top style="medium">
        <color rgb="FF595959"/>
      </top>
      <bottom style="medium">
        <color rgb="FF59595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3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3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3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1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2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5" borderId="1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9" fontId="1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11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21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DAEEF3"/>
      <rgbColor rgb="FF660066"/>
      <rgbColor rgb="FFFF8080"/>
      <rgbColor rgb="FF2E6DA4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CE4D6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E97B2E"/>
      <rgbColor rgb="FF595959"/>
      <rgbColor rgb="FF969696"/>
      <rgbColor rgb="FF1B3A5C"/>
      <rgbColor rgb="FF339966"/>
      <rgbColor rgb="FF0D1B2A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2"/>
    <col collapsed="false" customWidth="true" hidden="false" outlineLevel="0" max="3" min="2" style="1" width="18"/>
    <col collapsed="false" customWidth="true" hidden="false" outlineLevel="0" max="4" min="4" style="1" width="12"/>
    <col collapsed="false" customWidth="true" hidden="false" outlineLevel="0" max="5" min="5" style="1" width="18"/>
    <col collapsed="false" customWidth="true" hidden="false" outlineLevel="0" max="6" min="6" style="1" width="30"/>
  </cols>
  <sheetData>
    <row r="1" customFormat="false" ht="31.5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31.5" hidden="false" customHeight="true" outlineLevel="0" collapsed="false">
      <c r="A2" s="2"/>
      <c r="B2" s="2"/>
      <c r="C2" s="2"/>
      <c r="D2" s="2"/>
      <c r="E2" s="2"/>
      <c r="F2" s="2"/>
    </row>
    <row r="3" customFormat="false" ht="18" hidden="false" customHeight="true" outlineLevel="0" collapsed="false">
      <c r="A3" s="3" t="s">
        <v>1</v>
      </c>
      <c r="B3" s="3"/>
      <c r="C3" s="3"/>
      <c r="D3" s="3"/>
      <c r="E3" s="3"/>
      <c r="F3" s="3"/>
    </row>
    <row r="5" customFormat="false" ht="19.5" hidden="false" customHeight="true" outlineLevel="0" collapsed="false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6" customFormat="false" ht="18" hidden="false" customHeight="true" outlineLevel="0" collapsed="false">
      <c r="A6" s="5" t="s">
        <v>8</v>
      </c>
      <c r="B6" s="6" t="n">
        <v>192750</v>
      </c>
      <c r="C6" s="7" t="n">
        <f aca="false">B6*(1+D6)</f>
        <v>212025</v>
      </c>
      <c r="D6" s="8" t="n">
        <v>0.1</v>
      </c>
      <c r="E6" s="9" t="n">
        <f aca="false">IFERROR(C6/C$20,0)</f>
        <v>0</v>
      </c>
    </row>
    <row r="7" customFormat="false" ht="18" hidden="false" customHeight="true" outlineLevel="0" collapsed="false">
      <c r="A7" s="10" t="s">
        <v>9</v>
      </c>
      <c r="B7" s="11" t="n">
        <v>895000</v>
      </c>
      <c r="C7" s="12" t="n">
        <f aca="false">B7*(1+D7)</f>
        <v>1038200</v>
      </c>
      <c r="D7" s="13" t="n">
        <v>0.16</v>
      </c>
      <c r="E7" s="14" t="n">
        <f aca="false">IFERROR(C7/C$20,0)</f>
        <v>0</v>
      </c>
    </row>
    <row r="8" customFormat="false" ht="18" hidden="false" customHeight="true" outlineLevel="0" collapsed="false">
      <c r="A8" s="5" t="s">
        <v>10</v>
      </c>
      <c r="B8" s="6" t="n">
        <v>1895000</v>
      </c>
      <c r="C8" s="7" t="n">
        <f aca="false">B8*(1+D8)</f>
        <v>2198200</v>
      </c>
      <c r="D8" s="8" t="n">
        <v>0.16</v>
      </c>
      <c r="E8" s="9" t="n">
        <f aca="false">IFERROR(C8/C$20,0)</f>
        <v>0</v>
      </c>
    </row>
    <row r="9" customFormat="false" ht="18" hidden="false" customHeight="true" outlineLevel="0" collapsed="false">
      <c r="A9" s="15" t="s">
        <v>11</v>
      </c>
      <c r="B9" s="16" t="n">
        <v>6485000</v>
      </c>
      <c r="C9" s="17" t="n">
        <f aca="false">B9*(1+D9)</f>
        <v>7782000</v>
      </c>
      <c r="D9" s="18" t="n">
        <v>0.2</v>
      </c>
      <c r="E9" s="19" t="n">
        <f aca="false">IFERROR(C9/C$20,0)</f>
        <v>0</v>
      </c>
    </row>
    <row r="10" customFormat="false" ht="18" hidden="false" customHeight="true" outlineLevel="0" collapsed="false">
      <c r="A10" s="10" t="s">
        <v>12</v>
      </c>
      <c r="B10" s="11" t="n">
        <v>717500</v>
      </c>
      <c r="C10" s="12" t="n">
        <f aca="false">B10*(1+D10)</f>
        <v>817950</v>
      </c>
      <c r="D10" s="13" t="n">
        <v>0.14</v>
      </c>
      <c r="E10" s="14" t="n">
        <f aca="false">IFERROR(C10/C$20,0)</f>
        <v>0</v>
      </c>
    </row>
    <row r="11" customFormat="false" ht="18" hidden="false" customHeight="true" outlineLevel="0" collapsed="false">
      <c r="A11" s="5" t="s">
        <v>13</v>
      </c>
      <c r="B11" s="6" t="n">
        <v>2405000</v>
      </c>
      <c r="C11" s="7" t="n">
        <f aca="false">B11*(1+D11)</f>
        <v>2789800</v>
      </c>
      <c r="D11" s="8" t="n">
        <v>0.16</v>
      </c>
      <c r="E11" s="9" t="n">
        <f aca="false">IFERROR(C11/C$20,0)</f>
        <v>0</v>
      </c>
    </row>
    <row r="12" customFormat="false" ht="18" hidden="false" customHeight="true" outlineLevel="0" collapsed="false">
      <c r="A12" s="10" t="s">
        <v>14</v>
      </c>
      <c r="B12" s="11" t="n">
        <v>875000</v>
      </c>
      <c r="C12" s="12" t="n">
        <f aca="false">B12*(1+D12)</f>
        <v>1023750</v>
      </c>
      <c r="D12" s="13" t="n">
        <v>0.17</v>
      </c>
      <c r="E12" s="14" t="n">
        <f aca="false">IFERROR(C12/C$20,0)</f>
        <v>0</v>
      </c>
    </row>
    <row r="13" customFormat="false" ht="18" hidden="false" customHeight="true" outlineLevel="0" collapsed="false">
      <c r="A13" s="5" t="s">
        <v>15</v>
      </c>
      <c r="B13" s="6" t="n">
        <v>338500</v>
      </c>
      <c r="C13" s="7" t="n">
        <f aca="false">B13*(1+D13)</f>
        <v>379120</v>
      </c>
      <c r="D13" s="8" t="n">
        <v>0.12</v>
      </c>
      <c r="E13" s="9" t="n">
        <f aca="false">IFERROR(C13/C$20,0)</f>
        <v>0</v>
      </c>
    </row>
    <row r="14" customFormat="false" ht="18" hidden="false" customHeight="true" outlineLevel="0" collapsed="false">
      <c r="A14" s="10" t="s">
        <v>16</v>
      </c>
      <c r="B14" s="11" t="n">
        <v>530000</v>
      </c>
      <c r="C14" s="12" t="n">
        <f aca="false">B14*(1+D14)</f>
        <v>630700</v>
      </c>
      <c r="D14" s="13" t="n">
        <v>0.19</v>
      </c>
      <c r="E14" s="14" t="n">
        <f aca="false">IFERROR(C14/C$20,0)</f>
        <v>0</v>
      </c>
    </row>
    <row r="15" customFormat="false" ht="18" hidden="false" customHeight="true" outlineLevel="0" collapsed="false">
      <c r="A15" s="5" t="s">
        <v>17</v>
      </c>
      <c r="B15" s="6" t="n">
        <v>1185000</v>
      </c>
      <c r="C15" s="7" t="n">
        <f aca="false">B15*(1+D15)</f>
        <v>1374600</v>
      </c>
      <c r="D15" s="8" t="n">
        <v>0.16</v>
      </c>
      <c r="E15" s="9" t="n">
        <f aca="false">IFERROR(C15/C$20,0)</f>
        <v>0</v>
      </c>
    </row>
    <row r="16" customFormat="false" ht="18" hidden="false" customHeight="true" outlineLevel="0" collapsed="false">
      <c r="A16" s="10" t="s">
        <v>18</v>
      </c>
      <c r="B16" s="11" t="n">
        <v>1380000</v>
      </c>
      <c r="C16" s="12" t="n">
        <f aca="false">B16*(1+D16)</f>
        <v>1559400</v>
      </c>
      <c r="D16" s="13" t="n">
        <v>0.13</v>
      </c>
      <c r="E16" s="14" t="n">
        <f aca="false">IFERROR(C16/C$20,0)</f>
        <v>0</v>
      </c>
    </row>
    <row r="17" customFormat="false" ht="18" hidden="false" customHeight="true" outlineLevel="0" collapsed="false">
      <c r="A17" s="5" t="s">
        <v>19</v>
      </c>
      <c r="B17" s="6" t="n">
        <v>3082000</v>
      </c>
      <c r="C17" s="7" t="n">
        <f aca="false">B17*(1+D17)</f>
        <v>3390200</v>
      </c>
      <c r="D17" s="8" t="n">
        <v>0.1</v>
      </c>
      <c r="E17" s="9" t="n">
        <f aca="false">IFERROR(C17/C$20,0)</f>
        <v>0</v>
      </c>
    </row>
    <row r="18" customFormat="false" ht="21.75" hidden="false" customHeight="true" outlineLevel="0" collapsed="false">
      <c r="A18" s="20" t="s">
        <v>20</v>
      </c>
      <c r="B18" s="21" t="n">
        <f aca="false">SUM(B6:B17)</f>
        <v>19980750</v>
      </c>
      <c r="C18" s="21" t="n">
        <f aca="false">SUM(C6:C17)</f>
        <v>23195945</v>
      </c>
    </row>
    <row r="19" customFormat="false" ht="18" hidden="false" customHeight="true" outlineLevel="0" collapsed="false">
      <c r="A19" s="22" t="s">
        <v>21</v>
      </c>
      <c r="B19" s="23" t="n">
        <f aca="false">C18*0.05</f>
        <v>1159797.25</v>
      </c>
      <c r="C19" s="24" t="n">
        <f aca="false">B19</f>
        <v>1159797.25</v>
      </c>
    </row>
    <row r="20" customFormat="false" ht="18" hidden="false" customHeight="true" outlineLevel="0" collapsed="false">
      <c r="A20" s="25" t="s">
        <v>22</v>
      </c>
      <c r="B20" s="26" t="n">
        <v>0</v>
      </c>
      <c r="C20" s="27" t="n">
        <f aca="false">B20</f>
        <v>0</v>
      </c>
      <c r="E20" s="28" t="s">
        <v>23</v>
      </c>
    </row>
    <row r="21" customFormat="false" ht="27.75" hidden="false" customHeight="true" outlineLevel="0" collapsed="false">
      <c r="A21" s="29" t="s">
        <v>24</v>
      </c>
      <c r="B21" s="30" t="n">
        <f aca="false">B18+B19+B20</f>
        <v>21140547.25</v>
      </c>
      <c r="C21" s="30" t="n">
        <f aca="false">C18+C19+C20</f>
        <v>24355742.25</v>
      </c>
      <c r="D21" s="31"/>
      <c r="E21" s="31"/>
      <c r="F21" s="31"/>
    </row>
    <row r="23" customFormat="false" ht="18" hidden="false" customHeight="true" outlineLevel="0" collapsed="false">
      <c r="A23" s="32" t="s">
        <v>25</v>
      </c>
      <c r="B23" s="32"/>
      <c r="C23" s="32"/>
      <c r="D23" s="32"/>
      <c r="E23" s="32"/>
      <c r="F23" s="32"/>
    </row>
    <row r="24" customFormat="false" ht="18" hidden="false" customHeight="true" outlineLevel="0" collapsed="false">
      <c r="A24" s="10" t="s">
        <v>26</v>
      </c>
      <c r="B24" s="33" t="n">
        <v>250</v>
      </c>
      <c r="C24" s="34" t="s">
        <v>27</v>
      </c>
      <c r="D24" s="34"/>
      <c r="E24" s="34"/>
      <c r="F24" s="34"/>
    </row>
    <row r="25" customFormat="false" ht="18" hidden="false" customHeight="true" outlineLevel="0" collapsed="false">
      <c r="A25" s="5" t="s">
        <v>28</v>
      </c>
      <c r="B25" s="35" t="n">
        <v>10000</v>
      </c>
      <c r="C25" s="36" t="s">
        <v>29</v>
      </c>
      <c r="D25" s="36"/>
      <c r="E25" s="36"/>
      <c r="F25" s="36"/>
    </row>
    <row r="26" customFormat="false" ht="18" hidden="false" customHeight="true" outlineLevel="0" collapsed="false">
      <c r="A26" s="10" t="s">
        <v>30</v>
      </c>
      <c r="B26" s="37" t="n">
        <f aca="false">IFERROR(C21/B24,0)</f>
        <v>97422.969</v>
      </c>
      <c r="C26" s="38" t="n">
        <f aca="false">IFERROR(C21/B24,0)</f>
        <v>97422.969</v>
      </c>
      <c r="D26" s="38"/>
      <c r="E26" s="38"/>
      <c r="F26" s="38"/>
    </row>
    <row r="27" customFormat="false" ht="18" hidden="false" customHeight="true" outlineLevel="0" collapsed="false">
      <c r="A27" s="5" t="s">
        <v>31</v>
      </c>
      <c r="B27" s="39" t="n">
        <f aca="false">IFERROR(C21/B25,0)</f>
        <v>2435.574225</v>
      </c>
      <c r="C27" s="40" t="n">
        <f aca="false">IFERROR(C21/B25,0)</f>
        <v>2435.574225</v>
      </c>
      <c r="D27" s="40"/>
      <c r="E27" s="40"/>
      <c r="F27" s="40"/>
    </row>
    <row r="28" customFormat="false" ht="18" hidden="false" customHeight="true" outlineLevel="0" collapsed="false">
      <c r="A28" s="10" t="s">
        <v>32</v>
      </c>
      <c r="B28" s="33"/>
      <c r="C28" s="41" t="n">
        <f aca="false">IFERROR(C9/C21,0)</f>
        <v>0.319513974163526</v>
      </c>
      <c r="D28" s="41"/>
      <c r="E28" s="41"/>
      <c r="F28" s="41"/>
    </row>
    <row r="29" customFormat="false" ht="18" hidden="false" customHeight="true" outlineLevel="0" collapsed="false">
      <c r="A29" s="5" t="s">
        <v>33</v>
      </c>
      <c r="B29" s="35" t="s">
        <v>34</v>
      </c>
      <c r="C29" s="36" t="s">
        <v>35</v>
      </c>
      <c r="D29" s="36"/>
      <c r="E29" s="36"/>
      <c r="F29" s="36"/>
    </row>
    <row r="30" customFormat="false" ht="18" hidden="false" customHeight="true" outlineLevel="0" collapsed="false">
      <c r="A30" s="10" t="s">
        <v>36</v>
      </c>
      <c r="B30" s="33" t="s">
        <v>37</v>
      </c>
      <c r="C30" s="34" t="s">
        <v>38</v>
      </c>
      <c r="D30" s="34"/>
      <c r="E30" s="34"/>
      <c r="F30" s="34"/>
    </row>
    <row r="31" customFormat="false" ht="18" hidden="false" customHeight="true" outlineLevel="0" collapsed="false">
      <c r="A31" s="42" t="s">
        <v>39</v>
      </c>
      <c r="B31" s="42"/>
      <c r="C31" s="42"/>
      <c r="D31" s="42"/>
      <c r="E31" s="42"/>
      <c r="F31" s="42"/>
    </row>
    <row r="32" customFormat="false" ht="15" hidden="false" customHeight="true" outlineLevel="0" collapsed="false">
      <c r="A32" s="43" t="s">
        <v>40</v>
      </c>
      <c r="B32" s="43"/>
      <c r="C32" s="43"/>
      <c r="D32" s="43"/>
      <c r="E32" s="43"/>
      <c r="F32" s="43"/>
    </row>
  </sheetData>
  <mergeCells count="12">
    <mergeCell ref="A1:F2"/>
    <mergeCell ref="A3:F3"/>
    <mergeCell ref="A23:F23"/>
    <mergeCell ref="C24:F24"/>
    <mergeCell ref="C25:F25"/>
    <mergeCell ref="C26:F26"/>
    <mergeCell ref="C27:F27"/>
    <mergeCell ref="C28:F28"/>
    <mergeCell ref="C29:F29"/>
    <mergeCell ref="C30:F30"/>
    <mergeCell ref="A31:F31"/>
    <mergeCell ref="A32:F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42"/>
    <col collapsed="false" customWidth="true" hidden="false" outlineLevel="0" max="3" min="3" style="1" width="8"/>
    <col collapsed="false" customWidth="true" hidden="false" outlineLevel="0" max="4" min="4" style="1" width="7"/>
    <col collapsed="false" customWidth="true" hidden="false" outlineLevel="0" max="6" min="5" style="1" width="13"/>
    <col collapsed="false" customWidth="true" hidden="false" outlineLevel="0" max="8" min="7" style="1" width="14"/>
    <col collapsed="false" customWidth="true" hidden="false" outlineLevel="0" max="10" min="9" style="1" width="13"/>
    <col collapsed="false" customWidth="true" hidden="false" outlineLevel="0" max="11" min="11" style="1" width="14"/>
    <col collapsed="false" customWidth="true" hidden="false" outlineLevel="0" max="12" min="12" style="1" width="10"/>
    <col collapsed="false" customWidth="true" hidden="false" outlineLevel="0" max="13" min="13" style="1" width="14"/>
    <col collapsed="false" customWidth="true" hidden="false" outlineLevel="0" max="14" min="14" style="1" width="16"/>
    <col collapsed="false" customWidth="true" hidden="false" outlineLevel="0" max="15" min="15" style="1" width="45"/>
  </cols>
  <sheetData>
    <row r="1" customFormat="false" ht="27.75" hidden="false" customHeight="true" outlineLevel="0" collapsed="false">
      <c r="A1" s="44" t="s">
        <v>41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customFormat="false" ht="27.75" hidden="false" customHeight="true" outlineLevel="0" collapsed="false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customFormat="false" ht="15.75" hidden="false" customHeight="true" outlineLevel="0" collapsed="false">
      <c r="A3" s="45" t="s">
        <v>42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customFormat="false" ht="6" hidden="false" customHeight="true" outlineLevel="0" collapsed="false"/>
    <row r="5" customFormat="false" ht="42" hidden="false" customHeight="true" outlineLevel="0" collapsed="false">
      <c r="A5" s="46" t="s">
        <v>43</v>
      </c>
      <c r="B5" s="46" t="s">
        <v>44</v>
      </c>
      <c r="C5" s="46" t="s">
        <v>45</v>
      </c>
      <c r="D5" s="46" t="s">
        <v>46</v>
      </c>
      <c r="E5" s="46" t="s">
        <v>47</v>
      </c>
      <c r="F5" s="46" t="s">
        <v>48</v>
      </c>
      <c r="G5" s="46" t="s">
        <v>49</v>
      </c>
      <c r="H5" s="46" t="s">
        <v>50</v>
      </c>
      <c r="I5" s="46" t="s">
        <v>51</v>
      </c>
      <c r="J5" s="46" t="s">
        <v>52</v>
      </c>
      <c r="K5" s="46" t="s">
        <v>53</v>
      </c>
      <c r="L5" s="46" t="s">
        <v>54</v>
      </c>
      <c r="M5" s="46" t="s">
        <v>55</v>
      </c>
      <c r="N5" s="46" t="s">
        <v>56</v>
      </c>
      <c r="O5" s="46" t="s">
        <v>57</v>
      </c>
    </row>
    <row r="6" customFormat="false" ht="18" hidden="false" customHeight="true" outlineLevel="0" collapsed="false">
      <c r="A6" s="47" t="s">
        <v>58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customFormat="false" ht="18" hidden="false" customHeight="true" outlineLevel="0" collapsed="false">
      <c r="A7" s="48" t="s">
        <v>59</v>
      </c>
      <c r="B7" s="34" t="s">
        <v>60</v>
      </c>
      <c r="C7" s="49" t="n">
        <v>1</v>
      </c>
      <c r="D7" s="50" t="s">
        <v>61</v>
      </c>
      <c r="E7" s="51" t="n">
        <v>35000</v>
      </c>
      <c r="F7" s="51" t="n">
        <v>15000</v>
      </c>
      <c r="G7" s="52" t="n">
        <f aca="false">IF(C7="",E7,C7*E7)</f>
        <v>35000</v>
      </c>
      <c r="H7" s="52" t="n">
        <f aca="false">IF(C7="",F7,C7*F7)</f>
        <v>15000</v>
      </c>
      <c r="I7" s="52" t="n">
        <v>0</v>
      </c>
      <c r="J7" s="52" t="n">
        <v>0</v>
      </c>
      <c r="K7" s="53" t="n">
        <f aca="false">IFERROR(G7+H7+I7+J7,0)</f>
        <v>50000</v>
      </c>
      <c r="L7" s="54" t="n">
        <v>0.1</v>
      </c>
      <c r="M7" s="52" t="n">
        <f aca="false">K7*L7</f>
        <v>5000</v>
      </c>
      <c r="N7" s="53" t="n">
        <f aca="false">K7+M7</f>
        <v>55000</v>
      </c>
      <c r="O7" s="55" t="s">
        <v>62</v>
      </c>
    </row>
    <row r="8" customFormat="false" ht="18" hidden="false" customHeight="true" outlineLevel="0" collapsed="false">
      <c r="A8" s="48" t="s">
        <v>63</v>
      </c>
      <c r="B8" s="34" t="s">
        <v>64</v>
      </c>
      <c r="C8" s="49" t="n">
        <v>1</v>
      </c>
      <c r="D8" s="50" t="s">
        <v>61</v>
      </c>
      <c r="E8" s="51" t="n">
        <v>22000</v>
      </c>
      <c r="F8" s="51" t="n">
        <v>4000</v>
      </c>
      <c r="G8" s="52" t="n">
        <f aca="false">IF(C8="",E8,C8*E8)</f>
        <v>22000</v>
      </c>
      <c r="H8" s="52" t="n">
        <f aca="false">IF(C8="",F8,C8*F8)</f>
        <v>4000</v>
      </c>
      <c r="I8" s="52" t="n">
        <v>0</v>
      </c>
      <c r="J8" s="52" t="n">
        <v>0</v>
      </c>
      <c r="K8" s="53" t="n">
        <f aca="false">IFERROR(G8+H8+I8+J8,0)</f>
        <v>26000</v>
      </c>
      <c r="L8" s="54" t="n">
        <v>0.1</v>
      </c>
      <c r="M8" s="52" t="n">
        <f aca="false">K8*L8</f>
        <v>2600</v>
      </c>
      <c r="N8" s="53" t="n">
        <f aca="false">K8+M8</f>
        <v>28600</v>
      </c>
      <c r="O8" s="55" t="s">
        <v>65</v>
      </c>
    </row>
    <row r="9" customFormat="false" ht="18" hidden="false" customHeight="true" outlineLevel="0" collapsed="false">
      <c r="A9" s="48" t="s">
        <v>66</v>
      </c>
      <c r="B9" s="34" t="s">
        <v>67</v>
      </c>
      <c r="C9" s="49" t="n">
        <v>1.5</v>
      </c>
      <c r="D9" s="50" t="s">
        <v>68</v>
      </c>
      <c r="E9" s="51" t="n">
        <v>8000</v>
      </c>
      <c r="F9" s="51" t="n">
        <v>1500</v>
      </c>
      <c r="G9" s="52" t="n">
        <f aca="false">IF(C9="",E9,C9*E9)</f>
        <v>12000</v>
      </c>
      <c r="H9" s="52" t="n">
        <f aca="false">IF(C9="",F9,C9*F9)</f>
        <v>2250</v>
      </c>
      <c r="I9" s="52" t="n">
        <v>0</v>
      </c>
      <c r="J9" s="52" t="n">
        <v>0</v>
      </c>
      <c r="K9" s="53" t="n">
        <f aca="false">IFERROR(G9+H9+I9+J9,0)</f>
        <v>14250</v>
      </c>
      <c r="L9" s="54" t="n">
        <v>0.1</v>
      </c>
      <c r="M9" s="52" t="n">
        <f aca="false">K9*L9</f>
        <v>1425</v>
      </c>
      <c r="N9" s="53" t="n">
        <f aca="false">K9+M9</f>
        <v>15675</v>
      </c>
      <c r="O9" s="55" t="s">
        <v>69</v>
      </c>
    </row>
    <row r="10" customFormat="false" ht="18" hidden="false" customHeight="true" outlineLevel="0" collapsed="false">
      <c r="A10" s="48" t="s">
        <v>70</v>
      </c>
      <c r="B10" s="34" t="s">
        <v>71</v>
      </c>
      <c r="C10" s="49" t="n">
        <v>2500</v>
      </c>
      <c r="D10" s="50" t="s">
        <v>72</v>
      </c>
      <c r="E10" s="51" t="n">
        <v>18</v>
      </c>
      <c r="F10" s="51" t="n">
        <v>12</v>
      </c>
      <c r="G10" s="52" t="n">
        <f aca="false">IF(C10="",E10,C10*E10)</f>
        <v>45000</v>
      </c>
      <c r="H10" s="52" t="n">
        <f aca="false">IF(C10="",F10,C10*F10)</f>
        <v>30000</v>
      </c>
      <c r="I10" s="52" t="n">
        <v>0</v>
      </c>
      <c r="J10" s="52" t="n">
        <v>0</v>
      </c>
      <c r="K10" s="53" t="n">
        <f aca="false">IFERROR(G10+H10+I10+J10,0)</f>
        <v>75000</v>
      </c>
      <c r="L10" s="54" t="n">
        <v>0.1</v>
      </c>
      <c r="M10" s="52" t="n">
        <f aca="false">K10*L10</f>
        <v>7500</v>
      </c>
      <c r="N10" s="53" t="n">
        <f aca="false">K10+M10</f>
        <v>82500</v>
      </c>
      <c r="O10" s="55" t="s">
        <v>73</v>
      </c>
    </row>
    <row r="11" customFormat="false" ht="18" hidden="false" customHeight="true" outlineLevel="0" collapsed="false">
      <c r="A11" s="48" t="s">
        <v>74</v>
      </c>
      <c r="B11" s="34" t="s">
        <v>75</v>
      </c>
      <c r="C11" s="49" t="n">
        <v>1</v>
      </c>
      <c r="D11" s="50" t="s">
        <v>61</v>
      </c>
      <c r="E11" s="51" t="n">
        <v>8000</v>
      </c>
      <c r="F11" s="51" t="n">
        <v>5000</v>
      </c>
      <c r="G11" s="52" t="n">
        <f aca="false">IF(C11="",E11,C11*E11)</f>
        <v>8000</v>
      </c>
      <c r="H11" s="52" t="n">
        <f aca="false">IF(C11="",F11,C11*F11)</f>
        <v>5000</v>
      </c>
      <c r="I11" s="52" t="n">
        <v>0</v>
      </c>
      <c r="J11" s="52" t="n">
        <v>0</v>
      </c>
      <c r="K11" s="53" t="n">
        <f aca="false">IFERROR(G11+H11+I11+J11,0)</f>
        <v>13000</v>
      </c>
      <c r="L11" s="54" t="n">
        <v>0.1</v>
      </c>
      <c r="M11" s="52" t="n">
        <f aca="false">K11*L11</f>
        <v>1300</v>
      </c>
      <c r="N11" s="53" t="n">
        <f aca="false">K11+M11</f>
        <v>14300</v>
      </c>
      <c r="O11" s="55" t="s">
        <v>76</v>
      </c>
    </row>
    <row r="12" customFormat="false" ht="18" hidden="false" customHeight="true" outlineLevel="0" collapsed="false">
      <c r="A12" s="48" t="s">
        <v>77</v>
      </c>
      <c r="B12" s="34" t="s">
        <v>78</v>
      </c>
      <c r="C12" s="49" t="n">
        <v>3500</v>
      </c>
      <c r="D12" s="50" t="s">
        <v>79</v>
      </c>
      <c r="E12" s="51" t="n">
        <v>4</v>
      </c>
      <c r="F12" s="51" t="n">
        <v>2</v>
      </c>
      <c r="G12" s="52" t="n">
        <f aca="false">IF(C12="",E12,C12*E12)</f>
        <v>14000</v>
      </c>
      <c r="H12" s="52" t="n">
        <f aca="false">IF(C12="",F12,C12*F12)</f>
        <v>7000</v>
      </c>
      <c r="I12" s="52" t="n">
        <v>0</v>
      </c>
      <c r="J12" s="52" t="n">
        <v>0</v>
      </c>
      <c r="K12" s="53" t="n">
        <f aca="false">IFERROR(G12+H12+I12+J12,0)</f>
        <v>21000</v>
      </c>
      <c r="L12" s="54" t="n">
        <v>0.1</v>
      </c>
      <c r="M12" s="52" t="n">
        <f aca="false">K12*L12</f>
        <v>2100</v>
      </c>
      <c r="N12" s="53" t="n">
        <f aca="false">K12+M12</f>
        <v>23100</v>
      </c>
      <c r="O12" s="55" t="s">
        <v>80</v>
      </c>
    </row>
    <row r="13" customFormat="false" ht="18" hidden="false" customHeight="true" outlineLevel="0" collapsed="false">
      <c r="A13" s="48" t="s">
        <v>81</v>
      </c>
      <c r="B13" s="34" t="s">
        <v>82</v>
      </c>
      <c r="C13" s="49" t="n">
        <v>800</v>
      </c>
      <c r="D13" s="50" t="s">
        <v>83</v>
      </c>
      <c r="E13" s="51" t="n">
        <v>18</v>
      </c>
      <c r="F13" s="51" t="n">
        <v>32</v>
      </c>
      <c r="G13" s="52" t="n">
        <f aca="false">IF(C13="",E13,C13*E13)</f>
        <v>14400</v>
      </c>
      <c r="H13" s="52" t="n">
        <f aca="false">IF(C13="",F13,C13*F13)</f>
        <v>25600</v>
      </c>
      <c r="I13" s="52" t="n">
        <v>0</v>
      </c>
      <c r="J13" s="52" t="n">
        <v>0</v>
      </c>
      <c r="K13" s="53" t="n">
        <f aca="false">IFERROR(G13+H13+I13+J13,0)</f>
        <v>40000</v>
      </c>
      <c r="L13" s="54" t="n">
        <v>0.1</v>
      </c>
      <c r="M13" s="52" t="n">
        <f aca="false">K13*L13</f>
        <v>4000</v>
      </c>
      <c r="N13" s="53" t="n">
        <f aca="false">K13+M13</f>
        <v>44000</v>
      </c>
      <c r="O13" s="55" t="s">
        <v>84</v>
      </c>
    </row>
    <row r="14" customFormat="false" ht="18" hidden="false" customHeight="true" outlineLevel="0" collapsed="false">
      <c r="A14" s="48" t="s">
        <v>85</v>
      </c>
      <c r="B14" s="34" t="s">
        <v>86</v>
      </c>
      <c r="C14" s="49" t="n">
        <v>1</v>
      </c>
      <c r="D14" s="50" t="s">
        <v>61</v>
      </c>
      <c r="E14" s="51" t="n">
        <v>25000</v>
      </c>
      <c r="F14" s="51" t="n">
        <v>18000</v>
      </c>
      <c r="G14" s="52" t="n">
        <f aca="false">IF(C14="",E14,C14*E14)</f>
        <v>25000</v>
      </c>
      <c r="H14" s="52" t="n">
        <f aca="false">IF(C14="",F14,C14*F14)</f>
        <v>18000</v>
      </c>
      <c r="I14" s="52" t="n">
        <v>0</v>
      </c>
      <c r="J14" s="52" t="n">
        <v>0</v>
      </c>
      <c r="K14" s="53" t="n">
        <f aca="false">IFERROR(G14+H14+I14+J14,0)</f>
        <v>43000</v>
      </c>
      <c r="L14" s="54" t="n">
        <v>0.1</v>
      </c>
      <c r="M14" s="52" t="n">
        <f aca="false">K14*L14</f>
        <v>4300</v>
      </c>
      <c r="N14" s="53" t="n">
        <f aca="false">K14+M14</f>
        <v>47300</v>
      </c>
      <c r="O14" s="55" t="s">
        <v>87</v>
      </c>
    </row>
    <row r="15" customFormat="false" ht="18" hidden="false" customHeight="true" outlineLevel="0" collapsed="false">
      <c r="A15" s="47" t="s">
        <v>88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customFormat="false" ht="18" hidden="false" customHeight="true" outlineLevel="0" collapsed="false">
      <c r="A16" s="48" t="s">
        <v>89</v>
      </c>
      <c r="B16" s="34" t="s">
        <v>90</v>
      </c>
      <c r="C16" s="49" t="n">
        <v>1</v>
      </c>
      <c r="D16" s="50" t="s">
        <v>61</v>
      </c>
      <c r="E16" s="56"/>
      <c r="F16" s="56"/>
      <c r="G16" s="52" t="n">
        <v>0</v>
      </c>
      <c r="H16" s="52" t="n">
        <v>0</v>
      </c>
      <c r="I16" s="52" t="n">
        <v>0</v>
      </c>
      <c r="J16" s="57" t="n">
        <v>45000</v>
      </c>
      <c r="K16" s="53" t="n">
        <f aca="false">IFERROR(G16+H16+I16+J16,0)</f>
        <v>45000</v>
      </c>
      <c r="L16" s="54" t="n">
        <v>0.05</v>
      </c>
      <c r="M16" s="52" t="n">
        <f aca="false">K16*L16</f>
        <v>2250</v>
      </c>
      <c r="N16" s="53" t="n">
        <f aca="false">K16+M16</f>
        <v>47250</v>
      </c>
      <c r="O16" s="55" t="s">
        <v>91</v>
      </c>
    </row>
    <row r="17" customFormat="false" ht="18" hidden="false" customHeight="true" outlineLevel="0" collapsed="false">
      <c r="A17" s="48" t="s">
        <v>92</v>
      </c>
      <c r="B17" s="34" t="s">
        <v>93</v>
      </c>
      <c r="C17" s="49" t="n">
        <v>1</v>
      </c>
      <c r="D17" s="50" t="s">
        <v>61</v>
      </c>
      <c r="E17" s="56"/>
      <c r="F17" s="56"/>
      <c r="G17" s="52" t="n">
        <v>0</v>
      </c>
      <c r="H17" s="52" t="n">
        <v>0</v>
      </c>
      <c r="I17" s="52" t="n">
        <v>0</v>
      </c>
      <c r="J17" s="57" t="n">
        <v>380000</v>
      </c>
      <c r="K17" s="53" t="n">
        <f aca="false">IFERROR(G17+H17+I17+J17,0)</f>
        <v>380000</v>
      </c>
      <c r="L17" s="54" t="n">
        <v>0.2</v>
      </c>
      <c r="M17" s="52" t="n">
        <f aca="false">K17*L17</f>
        <v>76000</v>
      </c>
      <c r="N17" s="53" t="n">
        <f aca="false">K17+M17</f>
        <v>456000</v>
      </c>
      <c r="O17" s="55" t="s">
        <v>94</v>
      </c>
    </row>
    <row r="18" customFormat="false" ht="18" hidden="false" customHeight="true" outlineLevel="0" collapsed="false">
      <c r="A18" s="48" t="s">
        <v>95</v>
      </c>
      <c r="B18" s="34" t="s">
        <v>96</v>
      </c>
      <c r="C18" s="49" t="n">
        <v>1</v>
      </c>
      <c r="D18" s="50" t="s">
        <v>61</v>
      </c>
      <c r="E18" s="56"/>
      <c r="F18" s="56"/>
      <c r="G18" s="52" t="n">
        <v>0</v>
      </c>
      <c r="H18" s="52" t="n">
        <v>0</v>
      </c>
      <c r="I18" s="52" t="n">
        <v>0</v>
      </c>
      <c r="J18" s="57" t="n">
        <v>120000</v>
      </c>
      <c r="K18" s="53" t="n">
        <f aca="false">IFERROR(G18+H18+I18+J18,0)</f>
        <v>120000</v>
      </c>
      <c r="L18" s="54" t="n">
        <v>0.15</v>
      </c>
      <c r="M18" s="52" t="n">
        <f aca="false">K18*L18</f>
        <v>18000</v>
      </c>
      <c r="N18" s="53" t="n">
        <f aca="false">K18+M18</f>
        <v>138000</v>
      </c>
      <c r="O18" s="55" t="s">
        <v>97</v>
      </c>
    </row>
    <row r="19" customFormat="false" ht="18" hidden="false" customHeight="true" outlineLevel="0" collapsed="false">
      <c r="A19" s="48" t="s">
        <v>98</v>
      </c>
      <c r="B19" s="34" t="s">
        <v>99</v>
      </c>
      <c r="C19" s="49" t="n">
        <v>3000</v>
      </c>
      <c r="D19" s="50" t="s">
        <v>79</v>
      </c>
      <c r="E19" s="51" t="n">
        <v>8</v>
      </c>
      <c r="F19" s="51" t="n">
        <v>14</v>
      </c>
      <c r="G19" s="52" t="n">
        <f aca="false">IF(C19="",E19,C19*E19)</f>
        <v>24000</v>
      </c>
      <c r="H19" s="52" t="n">
        <f aca="false">IF(C19="",F19,C19*F19)</f>
        <v>42000</v>
      </c>
      <c r="I19" s="52" t="n">
        <v>0</v>
      </c>
      <c r="J19" s="52" t="n">
        <v>0</v>
      </c>
      <c r="K19" s="53" t="n">
        <f aca="false">IFERROR(G19+H19+I19+J19,0)</f>
        <v>66000</v>
      </c>
      <c r="L19" s="54" t="n">
        <v>0.1</v>
      </c>
      <c r="M19" s="52" t="n">
        <f aca="false">K19*L19</f>
        <v>6600</v>
      </c>
      <c r="N19" s="53" t="n">
        <f aca="false">K19+M19</f>
        <v>72600</v>
      </c>
      <c r="O19" s="55" t="s">
        <v>100</v>
      </c>
    </row>
    <row r="20" customFormat="false" ht="18" hidden="false" customHeight="true" outlineLevel="0" collapsed="false">
      <c r="A20" s="48" t="s">
        <v>101</v>
      </c>
      <c r="B20" s="34" t="s">
        <v>102</v>
      </c>
      <c r="C20" s="49" t="n">
        <v>1</v>
      </c>
      <c r="D20" s="50" t="s">
        <v>61</v>
      </c>
      <c r="E20" s="56"/>
      <c r="F20" s="56"/>
      <c r="G20" s="52" t="n">
        <v>0</v>
      </c>
      <c r="H20" s="52" t="n">
        <v>0</v>
      </c>
      <c r="I20" s="52" t="n">
        <v>0</v>
      </c>
      <c r="J20" s="57" t="n">
        <v>85000</v>
      </c>
      <c r="K20" s="53" t="n">
        <f aca="false">IFERROR(G20+H20+I20+J20,0)</f>
        <v>85000</v>
      </c>
      <c r="L20" s="54" t="n">
        <v>0.15</v>
      </c>
      <c r="M20" s="52" t="n">
        <f aca="false">K20*L20</f>
        <v>12750</v>
      </c>
      <c r="N20" s="53" t="n">
        <f aca="false">K20+M20</f>
        <v>97750</v>
      </c>
      <c r="O20" s="55" t="s">
        <v>103</v>
      </c>
    </row>
    <row r="21" customFormat="false" ht="18" hidden="false" customHeight="true" outlineLevel="0" collapsed="false">
      <c r="A21" s="48" t="s">
        <v>104</v>
      </c>
      <c r="B21" s="34" t="s">
        <v>105</v>
      </c>
      <c r="C21" s="49" t="n">
        <v>1</v>
      </c>
      <c r="D21" s="50" t="s">
        <v>61</v>
      </c>
      <c r="E21" s="56"/>
      <c r="F21" s="56"/>
      <c r="G21" s="52" t="n">
        <v>0</v>
      </c>
      <c r="H21" s="52" t="n">
        <v>0</v>
      </c>
      <c r="I21" s="52" t="n">
        <v>0</v>
      </c>
      <c r="J21" s="57" t="n">
        <v>65000</v>
      </c>
      <c r="K21" s="53" t="n">
        <f aca="false">IFERROR(G21+H21+I21+J21,0)</f>
        <v>65000</v>
      </c>
      <c r="L21" s="54" t="n">
        <v>0.1</v>
      </c>
      <c r="M21" s="52" t="n">
        <f aca="false">K21*L21</f>
        <v>6500</v>
      </c>
      <c r="N21" s="53" t="n">
        <f aca="false">K21+M21</f>
        <v>71500</v>
      </c>
      <c r="O21" s="55" t="s">
        <v>106</v>
      </c>
    </row>
    <row r="22" customFormat="false" ht="18" hidden="false" customHeight="true" outlineLevel="0" collapsed="false">
      <c r="A22" s="48" t="s">
        <v>107</v>
      </c>
      <c r="B22" s="34" t="s">
        <v>108</v>
      </c>
      <c r="C22" s="49" t="n">
        <v>1</v>
      </c>
      <c r="D22" s="50" t="s">
        <v>61</v>
      </c>
      <c r="E22" s="51" t="n">
        <v>25000</v>
      </c>
      <c r="F22" s="51" t="n">
        <v>18000</v>
      </c>
      <c r="G22" s="52" t="n">
        <f aca="false">IF(C22="",E22,C22*E22)</f>
        <v>25000</v>
      </c>
      <c r="H22" s="52" t="n">
        <f aca="false">IF(C22="",F22,C22*F22)</f>
        <v>18000</v>
      </c>
      <c r="I22" s="52" t="n">
        <v>0</v>
      </c>
      <c r="J22" s="52" t="n">
        <v>0</v>
      </c>
      <c r="K22" s="53" t="n">
        <f aca="false">IFERROR(G22+H22+I22+J22,0)</f>
        <v>43000</v>
      </c>
      <c r="L22" s="54" t="n">
        <v>0.15</v>
      </c>
      <c r="M22" s="52" t="n">
        <f aca="false">K22*L22</f>
        <v>6450</v>
      </c>
      <c r="N22" s="53" t="n">
        <f aca="false">K22+M22</f>
        <v>49450</v>
      </c>
      <c r="O22" s="55" t="s">
        <v>109</v>
      </c>
    </row>
    <row r="23" customFormat="false" ht="18" hidden="false" customHeight="true" outlineLevel="0" collapsed="false">
      <c r="A23" s="47" t="s">
        <v>110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</row>
    <row r="24" customFormat="false" ht="18" hidden="false" customHeight="true" outlineLevel="0" collapsed="false">
      <c r="A24" s="48" t="s">
        <v>111</v>
      </c>
      <c r="B24" s="34" t="s">
        <v>112</v>
      </c>
      <c r="C24" s="49" t="n">
        <v>1</v>
      </c>
      <c r="D24" s="50" t="s">
        <v>61</v>
      </c>
      <c r="E24" s="56"/>
      <c r="F24" s="56"/>
      <c r="G24" s="52" t="n">
        <v>0</v>
      </c>
      <c r="H24" s="52" t="n">
        <v>0</v>
      </c>
      <c r="I24" s="52" t="n">
        <v>0</v>
      </c>
      <c r="J24" s="57" t="n">
        <v>650000</v>
      </c>
      <c r="K24" s="53" t="n">
        <f aca="false">IFERROR(G24+H24+I24+J24,0)</f>
        <v>650000</v>
      </c>
      <c r="L24" s="54" t="n">
        <v>0.2</v>
      </c>
      <c r="M24" s="52" t="n">
        <f aca="false">K24*L24</f>
        <v>130000</v>
      </c>
      <c r="N24" s="53" t="n">
        <f aca="false">K24+M24</f>
        <v>780000</v>
      </c>
      <c r="O24" s="55" t="s">
        <v>113</v>
      </c>
    </row>
    <row r="25" customFormat="false" ht="18" hidden="false" customHeight="true" outlineLevel="0" collapsed="false">
      <c r="A25" s="48" t="s">
        <v>114</v>
      </c>
      <c r="B25" s="34" t="s">
        <v>115</v>
      </c>
      <c r="C25" s="49" t="n">
        <v>5500</v>
      </c>
      <c r="D25" s="50" t="s">
        <v>79</v>
      </c>
      <c r="E25" s="51" t="n">
        <v>12</v>
      </c>
      <c r="F25" s="51" t="n">
        <v>28</v>
      </c>
      <c r="G25" s="52" t="n">
        <f aca="false">IF(C25="",E25,C25*E25)</f>
        <v>66000</v>
      </c>
      <c r="H25" s="52" t="n">
        <f aca="false">IF(C25="",F25,C25*F25)</f>
        <v>154000</v>
      </c>
      <c r="I25" s="52" t="n">
        <v>0</v>
      </c>
      <c r="J25" s="52" t="n">
        <v>0</v>
      </c>
      <c r="K25" s="53" t="n">
        <f aca="false">IFERROR(G25+H25+I25+J25,0)</f>
        <v>220000</v>
      </c>
      <c r="L25" s="54" t="n">
        <v>0.15</v>
      </c>
      <c r="M25" s="52" t="n">
        <f aca="false">K25*L25</f>
        <v>33000</v>
      </c>
      <c r="N25" s="53" t="n">
        <f aca="false">K25+M25</f>
        <v>253000</v>
      </c>
      <c r="O25" s="55" t="s">
        <v>116</v>
      </c>
    </row>
    <row r="26" customFormat="false" ht="18" hidden="false" customHeight="true" outlineLevel="0" collapsed="false">
      <c r="A26" s="48" t="s">
        <v>117</v>
      </c>
      <c r="B26" s="34" t="s">
        <v>118</v>
      </c>
      <c r="C26" s="49" t="n">
        <v>1</v>
      </c>
      <c r="D26" s="50" t="s">
        <v>61</v>
      </c>
      <c r="E26" s="56"/>
      <c r="F26" s="56"/>
      <c r="G26" s="52" t="n">
        <v>0</v>
      </c>
      <c r="H26" s="52" t="n">
        <v>0</v>
      </c>
      <c r="I26" s="52" t="n">
        <v>0</v>
      </c>
      <c r="J26" s="57" t="n">
        <v>280000</v>
      </c>
      <c r="K26" s="53" t="n">
        <f aca="false">IFERROR(G26+H26+I26+J26,0)</f>
        <v>280000</v>
      </c>
      <c r="L26" s="54" t="n">
        <v>0.15</v>
      </c>
      <c r="M26" s="52" t="n">
        <f aca="false">K26*L26</f>
        <v>42000</v>
      </c>
      <c r="N26" s="53" t="n">
        <f aca="false">K26+M26</f>
        <v>322000</v>
      </c>
      <c r="O26" s="55" t="s">
        <v>119</v>
      </c>
    </row>
    <row r="27" customFormat="false" ht="18" hidden="false" customHeight="true" outlineLevel="0" collapsed="false">
      <c r="A27" s="48" t="s">
        <v>120</v>
      </c>
      <c r="B27" s="34" t="s">
        <v>121</v>
      </c>
      <c r="C27" s="49" t="n">
        <v>4000</v>
      </c>
      <c r="D27" s="50" t="s">
        <v>79</v>
      </c>
      <c r="E27" s="51" t="n">
        <v>65</v>
      </c>
      <c r="F27" s="51" t="n">
        <v>95</v>
      </c>
      <c r="G27" s="52" t="n">
        <f aca="false">IF(C27="",E27,C27*E27)</f>
        <v>260000</v>
      </c>
      <c r="H27" s="52" t="n">
        <f aca="false">IF(C27="",F27,C27*F27)</f>
        <v>380000</v>
      </c>
      <c r="I27" s="52" t="n">
        <v>0</v>
      </c>
      <c r="J27" s="52" t="n">
        <v>0</v>
      </c>
      <c r="K27" s="53" t="n">
        <f aca="false">IFERROR(G27+H27+I27+J27,0)</f>
        <v>640000</v>
      </c>
      <c r="L27" s="54" t="n">
        <v>0.1</v>
      </c>
      <c r="M27" s="52" t="n">
        <f aca="false">K27*L27</f>
        <v>64000</v>
      </c>
      <c r="N27" s="53" t="n">
        <f aca="false">K27+M27</f>
        <v>704000</v>
      </c>
      <c r="O27" s="55" t="s">
        <v>122</v>
      </c>
    </row>
    <row r="28" customFormat="false" ht="18" hidden="false" customHeight="true" outlineLevel="0" collapsed="false">
      <c r="A28" s="48" t="s">
        <v>123</v>
      </c>
      <c r="B28" s="34" t="s">
        <v>124</v>
      </c>
      <c r="C28" s="49" t="n">
        <v>2</v>
      </c>
      <c r="D28" s="50" t="s">
        <v>125</v>
      </c>
      <c r="E28" s="56"/>
      <c r="F28" s="56"/>
      <c r="G28" s="52" t="n">
        <v>0</v>
      </c>
      <c r="H28" s="52" t="n">
        <v>0</v>
      </c>
      <c r="I28" s="57" t="n">
        <v>185000</v>
      </c>
      <c r="J28" s="57" t="n">
        <v>45000</v>
      </c>
      <c r="K28" s="53" t="n">
        <f aca="false">IFERROR(G28+H28+I28+J28,0)</f>
        <v>230000</v>
      </c>
      <c r="L28" s="54" t="n">
        <v>0.15</v>
      </c>
      <c r="M28" s="52" t="n">
        <f aca="false">K28*L28</f>
        <v>34500</v>
      </c>
      <c r="N28" s="53" t="n">
        <f aca="false">K28+M28</f>
        <v>264500</v>
      </c>
      <c r="O28" s="55" t="s">
        <v>126</v>
      </c>
    </row>
    <row r="29" customFormat="false" ht="18" hidden="false" customHeight="true" outlineLevel="0" collapsed="false">
      <c r="A29" s="48" t="s">
        <v>127</v>
      </c>
      <c r="B29" s="34" t="s">
        <v>128</v>
      </c>
      <c r="C29" s="49" t="n">
        <v>4500</v>
      </c>
      <c r="D29" s="50" t="s">
        <v>79</v>
      </c>
      <c r="E29" s="51" t="n">
        <v>9</v>
      </c>
      <c r="F29" s="51" t="n">
        <v>18</v>
      </c>
      <c r="G29" s="52" t="n">
        <f aca="false">IF(C29="",E29,C29*E29)</f>
        <v>40500</v>
      </c>
      <c r="H29" s="52" t="n">
        <f aca="false">IF(C29="",F29,C29*F29)</f>
        <v>81000</v>
      </c>
      <c r="I29" s="52" t="n">
        <v>0</v>
      </c>
      <c r="J29" s="52" t="n">
        <v>0</v>
      </c>
      <c r="K29" s="53" t="n">
        <f aca="false">IFERROR(G29+H29+I29+J29,0)</f>
        <v>121500</v>
      </c>
      <c r="L29" s="54" t="n">
        <v>0.1</v>
      </c>
      <c r="M29" s="52" t="n">
        <f aca="false">K29*L29</f>
        <v>12150</v>
      </c>
      <c r="N29" s="53" t="n">
        <f aca="false">K29+M29</f>
        <v>133650</v>
      </c>
      <c r="O29" s="55" t="s">
        <v>129</v>
      </c>
    </row>
    <row r="30" customFormat="false" ht="18" hidden="false" customHeight="true" outlineLevel="0" collapsed="false">
      <c r="A30" s="48" t="s">
        <v>130</v>
      </c>
      <c r="B30" s="34" t="s">
        <v>131</v>
      </c>
      <c r="C30" s="49" t="n">
        <v>1</v>
      </c>
      <c r="D30" s="50" t="s">
        <v>61</v>
      </c>
      <c r="E30" s="56"/>
      <c r="F30" s="56"/>
      <c r="G30" s="52" t="n">
        <v>0</v>
      </c>
      <c r="H30" s="52" t="n">
        <v>0</v>
      </c>
      <c r="I30" s="52" t="n">
        <v>0</v>
      </c>
      <c r="J30" s="57" t="n">
        <v>55000</v>
      </c>
      <c r="K30" s="53" t="n">
        <f aca="false">IFERROR(G30+H30+I30+J30,0)</f>
        <v>55000</v>
      </c>
      <c r="L30" s="54" t="n">
        <v>0.1</v>
      </c>
      <c r="M30" s="52" t="n">
        <f aca="false">K30*L30</f>
        <v>5500</v>
      </c>
      <c r="N30" s="53" t="n">
        <f aca="false">K30+M30</f>
        <v>60500</v>
      </c>
      <c r="O30" s="55" t="s">
        <v>132</v>
      </c>
    </row>
    <row r="31" customFormat="false" ht="18" hidden="false" customHeight="true" outlineLevel="0" collapsed="false">
      <c r="A31" s="48" t="s">
        <v>133</v>
      </c>
      <c r="B31" s="34" t="s">
        <v>134</v>
      </c>
      <c r="C31" s="49" t="n">
        <v>1</v>
      </c>
      <c r="D31" s="50" t="s">
        <v>61</v>
      </c>
      <c r="E31" s="56"/>
      <c r="F31" s="56"/>
      <c r="G31" s="52" t="n">
        <v>0</v>
      </c>
      <c r="H31" s="52" t="n">
        <v>0</v>
      </c>
      <c r="I31" s="52" t="n">
        <v>0</v>
      </c>
      <c r="J31" s="57" t="n">
        <v>320000</v>
      </c>
      <c r="K31" s="53" t="n">
        <f aca="false">IFERROR(G31+H31+I31+J31,0)</f>
        <v>320000</v>
      </c>
      <c r="L31" s="54" t="n">
        <v>0.2</v>
      </c>
      <c r="M31" s="52" t="n">
        <f aca="false">K31*L31</f>
        <v>64000</v>
      </c>
      <c r="N31" s="53" t="n">
        <f aca="false">K31+M31</f>
        <v>384000</v>
      </c>
      <c r="O31" s="55" t="s">
        <v>135</v>
      </c>
    </row>
    <row r="32" customFormat="false" ht="18" hidden="false" customHeight="true" outlineLevel="0" collapsed="false">
      <c r="A32" s="58" t="s">
        <v>136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customFormat="false" ht="18" hidden="false" customHeight="true" outlineLevel="0" collapsed="false">
      <c r="A33" s="48" t="s">
        <v>137</v>
      </c>
      <c r="B33" s="34" t="s">
        <v>138</v>
      </c>
      <c r="C33" s="49" t="n">
        <v>1</v>
      </c>
      <c r="D33" s="50" t="s">
        <v>125</v>
      </c>
      <c r="E33" s="56"/>
      <c r="F33" s="56"/>
      <c r="G33" s="52" t="n">
        <v>0</v>
      </c>
      <c r="H33" s="52" t="n">
        <v>0</v>
      </c>
      <c r="I33" s="57" t="n">
        <v>1800000</v>
      </c>
      <c r="J33" s="52" t="n">
        <v>0</v>
      </c>
      <c r="K33" s="53" t="n">
        <f aca="false">IFERROR(G33+H33+I33+J33,0)</f>
        <v>1800000</v>
      </c>
      <c r="L33" s="54" t="n">
        <v>0.2</v>
      </c>
      <c r="M33" s="52" t="n">
        <f aca="false">K33*L33</f>
        <v>360000</v>
      </c>
      <c r="N33" s="53" t="n">
        <f aca="false">K33+M33</f>
        <v>2160000</v>
      </c>
      <c r="O33" s="55" t="s">
        <v>139</v>
      </c>
    </row>
    <row r="34" customFormat="false" ht="18" hidden="false" customHeight="true" outlineLevel="0" collapsed="false">
      <c r="A34" s="48" t="s">
        <v>140</v>
      </c>
      <c r="B34" s="34" t="s">
        <v>141</v>
      </c>
      <c r="C34" s="49" t="n">
        <v>1</v>
      </c>
      <c r="D34" s="50" t="s">
        <v>61</v>
      </c>
      <c r="E34" s="56"/>
      <c r="F34" s="56"/>
      <c r="G34" s="52" t="n">
        <v>0</v>
      </c>
      <c r="H34" s="52" t="n">
        <v>0</v>
      </c>
      <c r="I34" s="57" t="n">
        <v>680000</v>
      </c>
      <c r="J34" s="52" t="n">
        <v>0</v>
      </c>
      <c r="K34" s="53" t="n">
        <f aca="false">IFERROR(G34+H34+I34+J34,0)</f>
        <v>680000</v>
      </c>
      <c r="L34" s="54" t="n">
        <v>0.2</v>
      </c>
      <c r="M34" s="52" t="n">
        <f aca="false">K34*L34</f>
        <v>136000</v>
      </c>
      <c r="N34" s="53" t="n">
        <f aca="false">K34+M34</f>
        <v>816000</v>
      </c>
      <c r="O34" s="55" t="s">
        <v>142</v>
      </c>
    </row>
    <row r="35" customFormat="false" ht="18" hidden="false" customHeight="true" outlineLevel="0" collapsed="false">
      <c r="A35" s="48" t="s">
        <v>143</v>
      </c>
      <c r="B35" s="34" t="s">
        <v>144</v>
      </c>
      <c r="C35" s="49" t="n">
        <v>1</v>
      </c>
      <c r="D35" s="50" t="s">
        <v>61</v>
      </c>
      <c r="E35" s="56"/>
      <c r="F35" s="56"/>
      <c r="G35" s="52" t="n">
        <v>0</v>
      </c>
      <c r="H35" s="52" t="n">
        <v>0</v>
      </c>
      <c r="I35" s="52" t="n">
        <v>0</v>
      </c>
      <c r="J35" s="52" t="n">
        <v>0</v>
      </c>
      <c r="K35" s="53" t="n">
        <f aca="false">IFERROR(G35+H35+I35+J35,0)</f>
        <v>0</v>
      </c>
      <c r="L35" s="54" t="n">
        <v>0</v>
      </c>
      <c r="M35" s="52" t="n">
        <f aca="false">K35*L35</f>
        <v>0</v>
      </c>
      <c r="N35" s="53" t="n">
        <f aca="false">K35+M35</f>
        <v>0</v>
      </c>
      <c r="O35" s="55" t="s">
        <v>145</v>
      </c>
    </row>
    <row r="36" customFormat="false" ht="18" hidden="false" customHeight="true" outlineLevel="0" collapsed="false">
      <c r="A36" s="48" t="s">
        <v>146</v>
      </c>
      <c r="B36" s="34" t="s">
        <v>147</v>
      </c>
      <c r="C36" s="49" t="n">
        <v>1</v>
      </c>
      <c r="D36" s="50" t="s">
        <v>125</v>
      </c>
      <c r="E36" s="56"/>
      <c r="F36" s="56"/>
      <c r="G36" s="52" t="n">
        <v>0</v>
      </c>
      <c r="H36" s="52" t="n">
        <v>0</v>
      </c>
      <c r="I36" s="57" t="n">
        <v>420000</v>
      </c>
      <c r="J36" s="52" t="n">
        <v>0</v>
      </c>
      <c r="K36" s="53" t="n">
        <f aca="false">IFERROR(G36+H36+I36+J36,0)</f>
        <v>420000</v>
      </c>
      <c r="L36" s="54" t="n">
        <v>0.2</v>
      </c>
      <c r="M36" s="52" t="n">
        <f aca="false">K36*L36</f>
        <v>84000</v>
      </c>
      <c r="N36" s="53" t="n">
        <f aca="false">K36+M36</f>
        <v>504000</v>
      </c>
      <c r="O36" s="55" t="s">
        <v>148</v>
      </c>
    </row>
    <row r="37" customFormat="false" ht="18" hidden="false" customHeight="true" outlineLevel="0" collapsed="false">
      <c r="A37" s="48" t="s">
        <v>149</v>
      </c>
      <c r="B37" s="34" t="s">
        <v>150</v>
      </c>
      <c r="C37" s="49" t="n">
        <v>1</v>
      </c>
      <c r="D37" s="50" t="s">
        <v>125</v>
      </c>
      <c r="E37" s="56"/>
      <c r="F37" s="56"/>
      <c r="G37" s="52" t="n">
        <v>0</v>
      </c>
      <c r="H37" s="52" t="n">
        <v>0</v>
      </c>
      <c r="I37" s="57" t="n">
        <v>380000</v>
      </c>
      <c r="J37" s="52" t="n">
        <v>0</v>
      </c>
      <c r="K37" s="53" t="n">
        <f aca="false">IFERROR(G37+H37+I37+J37,0)</f>
        <v>380000</v>
      </c>
      <c r="L37" s="54" t="n">
        <v>0.2</v>
      </c>
      <c r="M37" s="52" t="n">
        <f aca="false">K37*L37</f>
        <v>76000</v>
      </c>
      <c r="N37" s="53" t="n">
        <f aca="false">K37+M37</f>
        <v>456000</v>
      </c>
      <c r="O37" s="55" t="s">
        <v>151</v>
      </c>
    </row>
    <row r="38" customFormat="false" ht="18" hidden="false" customHeight="true" outlineLevel="0" collapsed="false">
      <c r="A38" s="48" t="s">
        <v>152</v>
      </c>
      <c r="B38" s="34" t="s">
        <v>153</v>
      </c>
      <c r="C38" s="49" t="n">
        <v>1</v>
      </c>
      <c r="D38" s="50" t="s">
        <v>61</v>
      </c>
      <c r="E38" s="56"/>
      <c r="F38" s="56"/>
      <c r="G38" s="52" t="n">
        <v>0</v>
      </c>
      <c r="H38" s="52" t="n">
        <v>0</v>
      </c>
      <c r="I38" s="57" t="n">
        <v>245000</v>
      </c>
      <c r="J38" s="52" t="n">
        <v>0</v>
      </c>
      <c r="K38" s="53" t="n">
        <f aca="false">IFERROR(G38+H38+I38+J38,0)</f>
        <v>245000</v>
      </c>
      <c r="L38" s="54" t="n">
        <v>0.2</v>
      </c>
      <c r="M38" s="52" t="n">
        <f aca="false">K38*L38</f>
        <v>49000</v>
      </c>
      <c r="N38" s="53" t="n">
        <f aca="false">K38+M38</f>
        <v>294000</v>
      </c>
      <c r="O38" s="55" t="s">
        <v>154</v>
      </c>
    </row>
    <row r="39" customFormat="false" ht="18" hidden="false" customHeight="true" outlineLevel="0" collapsed="false">
      <c r="A39" s="48" t="s">
        <v>155</v>
      </c>
      <c r="B39" s="34" t="s">
        <v>156</v>
      </c>
      <c r="C39" s="49" t="n">
        <v>1</v>
      </c>
      <c r="D39" s="50" t="s">
        <v>61</v>
      </c>
      <c r="E39" s="56"/>
      <c r="F39" s="56"/>
      <c r="G39" s="52" t="n">
        <v>0</v>
      </c>
      <c r="H39" s="52" t="n">
        <v>0</v>
      </c>
      <c r="I39" s="52" t="n">
        <v>0</v>
      </c>
      <c r="J39" s="57" t="n">
        <v>480000</v>
      </c>
      <c r="K39" s="53" t="n">
        <f aca="false">IFERROR(G39+H39+I39+J39,0)</f>
        <v>480000</v>
      </c>
      <c r="L39" s="54" t="n">
        <v>0.2</v>
      </c>
      <c r="M39" s="52" t="n">
        <f aca="false">K39*L39</f>
        <v>96000</v>
      </c>
      <c r="N39" s="53" t="n">
        <f aca="false">K39+M39</f>
        <v>576000</v>
      </c>
      <c r="O39" s="55" t="s">
        <v>157</v>
      </c>
    </row>
    <row r="40" customFormat="false" ht="18" hidden="false" customHeight="true" outlineLevel="0" collapsed="false">
      <c r="A40" s="48" t="s">
        <v>158</v>
      </c>
      <c r="B40" s="34" t="s">
        <v>159</v>
      </c>
      <c r="C40" s="49" t="n">
        <v>1</v>
      </c>
      <c r="D40" s="50" t="s">
        <v>61</v>
      </c>
      <c r="E40" s="56"/>
      <c r="F40" s="56"/>
      <c r="G40" s="52" t="n">
        <v>0</v>
      </c>
      <c r="H40" s="52" t="n">
        <v>0</v>
      </c>
      <c r="I40" s="57" t="n">
        <v>155000</v>
      </c>
      <c r="J40" s="57" t="n">
        <v>55000</v>
      </c>
      <c r="K40" s="53" t="n">
        <f aca="false">IFERROR(G40+H40+I40+J40,0)</f>
        <v>210000</v>
      </c>
      <c r="L40" s="54" t="n">
        <v>0.2</v>
      </c>
      <c r="M40" s="52" t="n">
        <f aca="false">K40*L40</f>
        <v>42000</v>
      </c>
      <c r="N40" s="53" t="n">
        <f aca="false">K40+M40</f>
        <v>252000</v>
      </c>
      <c r="O40" s="55" t="s">
        <v>160</v>
      </c>
    </row>
    <row r="41" customFormat="false" ht="18" hidden="false" customHeight="true" outlineLevel="0" collapsed="false">
      <c r="A41" s="48" t="s">
        <v>161</v>
      </c>
      <c r="B41" s="34" t="s">
        <v>162</v>
      </c>
      <c r="C41" s="49" t="n">
        <v>8</v>
      </c>
      <c r="D41" s="50" t="s">
        <v>125</v>
      </c>
      <c r="E41" s="56"/>
      <c r="F41" s="56"/>
      <c r="G41" s="52" t="n">
        <v>0</v>
      </c>
      <c r="H41" s="52" t="n">
        <v>0</v>
      </c>
      <c r="I41" s="57" t="n">
        <v>65000</v>
      </c>
      <c r="J41" s="52" t="n">
        <v>0</v>
      </c>
      <c r="K41" s="53" t="n">
        <f aca="false">IFERROR(G41+H41+I41+J41,0)</f>
        <v>65000</v>
      </c>
      <c r="L41" s="54" t="n">
        <v>0.2</v>
      </c>
      <c r="M41" s="52" t="n">
        <f aca="false">K41*L41</f>
        <v>13000</v>
      </c>
      <c r="N41" s="53" t="n">
        <f aca="false">K41+M41</f>
        <v>78000</v>
      </c>
      <c r="O41" s="55" t="s">
        <v>163</v>
      </c>
    </row>
    <row r="42" customFormat="false" ht="18" hidden="false" customHeight="true" outlineLevel="0" collapsed="false">
      <c r="A42" s="48" t="s">
        <v>164</v>
      </c>
      <c r="B42" s="34" t="s">
        <v>165</v>
      </c>
      <c r="C42" s="49" t="n">
        <v>1</v>
      </c>
      <c r="D42" s="50" t="s">
        <v>61</v>
      </c>
      <c r="E42" s="56"/>
      <c r="F42" s="56"/>
      <c r="G42" s="52" t="n">
        <v>0</v>
      </c>
      <c r="H42" s="52" t="n">
        <v>0</v>
      </c>
      <c r="I42" s="57" t="n">
        <v>320000</v>
      </c>
      <c r="J42" s="57" t="n">
        <v>45000</v>
      </c>
      <c r="K42" s="53" t="n">
        <f aca="false">IFERROR(G42+H42+I42+J42,0)</f>
        <v>365000</v>
      </c>
      <c r="L42" s="54" t="n">
        <v>0.2</v>
      </c>
      <c r="M42" s="52" t="n">
        <f aca="false">K42*L42</f>
        <v>73000</v>
      </c>
      <c r="N42" s="53" t="n">
        <f aca="false">K42+M42</f>
        <v>438000</v>
      </c>
      <c r="O42" s="55" t="s">
        <v>166</v>
      </c>
    </row>
    <row r="43" customFormat="false" ht="18" hidden="false" customHeight="true" outlineLevel="0" collapsed="false">
      <c r="A43" s="48" t="s">
        <v>167</v>
      </c>
      <c r="B43" s="34" t="s">
        <v>168</v>
      </c>
      <c r="C43" s="49" t="n">
        <v>1</v>
      </c>
      <c r="D43" s="50" t="s">
        <v>61</v>
      </c>
      <c r="E43" s="56"/>
      <c r="F43" s="56"/>
      <c r="G43" s="52" t="n">
        <v>0</v>
      </c>
      <c r="H43" s="52" t="n">
        <v>0</v>
      </c>
      <c r="I43" s="57" t="n">
        <v>45000</v>
      </c>
      <c r="J43" s="57" t="n">
        <v>12000</v>
      </c>
      <c r="K43" s="53" t="n">
        <f aca="false">IFERROR(G43+H43+I43+J43,0)</f>
        <v>57000</v>
      </c>
      <c r="L43" s="54" t="n">
        <v>0.15</v>
      </c>
      <c r="M43" s="52" t="n">
        <f aca="false">K43*L43</f>
        <v>8550</v>
      </c>
      <c r="N43" s="53" t="n">
        <f aca="false">K43+M43</f>
        <v>65550</v>
      </c>
      <c r="O43" s="55" t="s">
        <v>169</v>
      </c>
    </row>
    <row r="44" customFormat="false" ht="18" hidden="false" customHeight="true" outlineLevel="0" collapsed="false">
      <c r="A44" s="48" t="s">
        <v>170</v>
      </c>
      <c r="B44" s="34" t="s">
        <v>171</v>
      </c>
      <c r="C44" s="49" t="n">
        <v>1</v>
      </c>
      <c r="D44" s="50" t="s">
        <v>61</v>
      </c>
      <c r="E44" s="51" t="n">
        <v>850000</v>
      </c>
      <c r="F44" s="56"/>
      <c r="G44" s="52" t="n">
        <f aca="false">IF(C44="",E44,C44*E44)</f>
        <v>850000</v>
      </c>
      <c r="H44" s="52" t="n">
        <v>0</v>
      </c>
      <c r="I44" s="52" t="n">
        <v>0</v>
      </c>
      <c r="J44" s="52" t="n">
        <v>0</v>
      </c>
      <c r="K44" s="53" t="n">
        <f aca="false">IFERROR(G44+H44+I44+J44,0)</f>
        <v>850000</v>
      </c>
      <c r="L44" s="54" t="n">
        <v>0.2</v>
      </c>
      <c r="M44" s="52" t="n">
        <f aca="false">K44*L44</f>
        <v>170000</v>
      </c>
      <c r="N44" s="53" t="n">
        <f aca="false">K44+M44</f>
        <v>1020000</v>
      </c>
      <c r="O44" s="55" t="s">
        <v>172</v>
      </c>
    </row>
    <row r="45" customFormat="false" ht="18" hidden="false" customHeight="true" outlineLevel="0" collapsed="false">
      <c r="A45" s="47" t="s">
        <v>173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</row>
    <row r="46" customFormat="false" ht="18" hidden="false" customHeight="true" outlineLevel="0" collapsed="false">
      <c r="A46" s="48" t="s">
        <v>174</v>
      </c>
      <c r="B46" s="34" t="s">
        <v>175</v>
      </c>
      <c r="C46" s="49" t="n">
        <v>1</v>
      </c>
      <c r="D46" s="50" t="s">
        <v>61</v>
      </c>
      <c r="E46" s="56"/>
      <c r="F46" s="56"/>
      <c r="G46" s="52" t="n">
        <v>0</v>
      </c>
      <c r="H46" s="52" t="n">
        <v>0</v>
      </c>
      <c r="I46" s="57" t="n">
        <v>285000</v>
      </c>
      <c r="J46" s="57" t="n">
        <v>45000</v>
      </c>
      <c r="K46" s="53" t="n">
        <f aca="false">IFERROR(G46+H46+I46+J46,0)</f>
        <v>330000</v>
      </c>
      <c r="L46" s="54" t="n">
        <v>0.15</v>
      </c>
      <c r="M46" s="52" t="n">
        <f aca="false">K46*L46</f>
        <v>49500</v>
      </c>
      <c r="N46" s="53" t="n">
        <f aca="false">K46+M46</f>
        <v>379500</v>
      </c>
      <c r="O46" s="55" t="s">
        <v>176</v>
      </c>
    </row>
    <row r="47" customFormat="false" ht="18" hidden="false" customHeight="true" outlineLevel="0" collapsed="false">
      <c r="A47" s="48" t="s">
        <v>177</v>
      </c>
      <c r="B47" s="34" t="s">
        <v>178</v>
      </c>
      <c r="C47" s="49" t="n">
        <v>1</v>
      </c>
      <c r="D47" s="50" t="s">
        <v>61</v>
      </c>
      <c r="E47" s="56"/>
      <c r="F47" s="56"/>
      <c r="G47" s="52" t="n">
        <v>0</v>
      </c>
      <c r="H47" s="52" t="n">
        <v>0</v>
      </c>
      <c r="I47" s="52" t="n">
        <v>0</v>
      </c>
      <c r="J47" s="57" t="n">
        <v>185000</v>
      </c>
      <c r="K47" s="53" t="n">
        <f aca="false">IFERROR(G47+H47+I47+J47,0)</f>
        <v>185000</v>
      </c>
      <c r="L47" s="54" t="n">
        <v>0.15</v>
      </c>
      <c r="M47" s="52" t="n">
        <f aca="false">K47*L47</f>
        <v>27750</v>
      </c>
      <c r="N47" s="53" t="n">
        <f aca="false">K47+M47</f>
        <v>212750</v>
      </c>
      <c r="O47" s="55" t="s">
        <v>179</v>
      </c>
    </row>
    <row r="48" customFormat="false" ht="18" hidden="false" customHeight="true" outlineLevel="0" collapsed="false">
      <c r="A48" s="48" t="s">
        <v>180</v>
      </c>
      <c r="B48" s="34" t="s">
        <v>181</v>
      </c>
      <c r="C48" s="49" t="n">
        <v>4</v>
      </c>
      <c r="D48" s="50" t="s">
        <v>125</v>
      </c>
      <c r="E48" s="56"/>
      <c r="F48" s="56"/>
      <c r="G48" s="52" t="n">
        <v>0</v>
      </c>
      <c r="H48" s="52" t="n">
        <v>0</v>
      </c>
      <c r="I48" s="57" t="n">
        <v>22000</v>
      </c>
      <c r="J48" s="52" t="n">
        <v>0</v>
      </c>
      <c r="K48" s="53" t="n">
        <f aca="false">IFERROR(G48+H48+I48+J48,0)</f>
        <v>22000</v>
      </c>
      <c r="L48" s="54" t="n">
        <v>0.15</v>
      </c>
      <c r="M48" s="52" t="n">
        <f aca="false">K48*L48</f>
        <v>3300</v>
      </c>
      <c r="N48" s="53" t="n">
        <f aca="false">K48+M48</f>
        <v>25300</v>
      </c>
      <c r="O48" s="55" t="s">
        <v>182</v>
      </c>
    </row>
    <row r="49" customFormat="false" ht="18" hidden="false" customHeight="true" outlineLevel="0" collapsed="false">
      <c r="A49" s="48" t="s">
        <v>183</v>
      </c>
      <c r="B49" s="34" t="s">
        <v>184</v>
      </c>
      <c r="C49" s="49" t="n">
        <v>5</v>
      </c>
      <c r="D49" s="50" t="s">
        <v>125</v>
      </c>
      <c r="E49" s="56"/>
      <c r="F49" s="56"/>
      <c r="G49" s="52" t="n">
        <v>0</v>
      </c>
      <c r="H49" s="52" t="n">
        <v>0</v>
      </c>
      <c r="I49" s="57" t="n">
        <v>18000</v>
      </c>
      <c r="J49" s="52" t="n">
        <v>0</v>
      </c>
      <c r="K49" s="53" t="n">
        <f aca="false">IFERROR(G49+H49+I49+J49,0)</f>
        <v>18000</v>
      </c>
      <c r="L49" s="54" t="n">
        <v>0.15</v>
      </c>
      <c r="M49" s="52" t="n">
        <f aca="false">K49*L49</f>
        <v>2700</v>
      </c>
      <c r="N49" s="53" t="n">
        <f aca="false">K49+M49</f>
        <v>20700</v>
      </c>
      <c r="O49" s="55" t="s">
        <v>185</v>
      </c>
    </row>
    <row r="50" customFormat="false" ht="18" hidden="false" customHeight="true" outlineLevel="0" collapsed="false">
      <c r="A50" s="48" t="s">
        <v>186</v>
      </c>
      <c r="B50" s="34" t="s">
        <v>187</v>
      </c>
      <c r="C50" s="49" t="n">
        <v>1</v>
      </c>
      <c r="D50" s="50" t="s">
        <v>61</v>
      </c>
      <c r="E50" s="56"/>
      <c r="F50" s="56"/>
      <c r="G50" s="52" t="n">
        <v>0</v>
      </c>
      <c r="H50" s="52" t="n">
        <v>0</v>
      </c>
      <c r="I50" s="52" t="n">
        <v>0</v>
      </c>
      <c r="J50" s="57" t="n">
        <v>75000</v>
      </c>
      <c r="K50" s="53" t="n">
        <f aca="false">IFERROR(G50+H50+I50+J50,0)</f>
        <v>75000</v>
      </c>
      <c r="L50" s="54" t="n">
        <v>0.1</v>
      </c>
      <c r="M50" s="52" t="n">
        <f aca="false">K50*L50</f>
        <v>7500</v>
      </c>
      <c r="N50" s="53" t="n">
        <f aca="false">K50+M50</f>
        <v>82500</v>
      </c>
      <c r="O50" s="55" t="s">
        <v>188</v>
      </c>
    </row>
    <row r="51" customFormat="false" ht="18" hidden="false" customHeight="true" outlineLevel="0" collapsed="false">
      <c r="A51" s="48" t="s">
        <v>189</v>
      </c>
      <c r="B51" s="34" t="s">
        <v>190</v>
      </c>
      <c r="C51" s="49" t="n">
        <v>1</v>
      </c>
      <c r="D51" s="50" t="s">
        <v>61</v>
      </c>
      <c r="E51" s="56"/>
      <c r="F51" s="56"/>
      <c r="G51" s="52" t="n">
        <v>0</v>
      </c>
      <c r="H51" s="52" t="n">
        <v>0</v>
      </c>
      <c r="I51" s="52" t="n">
        <v>0</v>
      </c>
      <c r="J51" s="57" t="n">
        <v>55000</v>
      </c>
      <c r="K51" s="53" t="n">
        <f aca="false">IFERROR(G51+H51+I51+J51,0)</f>
        <v>55000</v>
      </c>
      <c r="L51" s="54" t="n">
        <v>0.1</v>
      </c>
      <c r="M51" s="52" t="n">
        <f aca="false">K51*L51</f>
        <v>5500</v>
      </c>
      <c r="N51" s="53" t="n">
        <f aca="false">K51+M51</f>
        <v>60500</v>
      </c>
      <c r="O51" s="55" t="s">
        <v>191</v>
      </c>
    </row>
    <row r="52" customFormat="false" ht="18" hidden="false" customHeight="true" outlineLevel="0" collapsed="false">
      <c r="A52" s="47" t="s">
        <v>192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customFormat="false" ht="18" hidden="false" customHeight="true" outlineLevel="0" collapsed="false">
      <c r="A53" s="48" t="s">
        <v>193</v>
      </c>
      <c r="B53" s="34" t="s">
        <v>194</v>
      </c>
      <c r="C53" s="49" t="n">
        <v>1</v>
      </c>
      <c r="D53" s="50" t="s">
        <v>61</v>
      </c>
      <c r="E53" s="56"/>
      <c r="F53" s="56"/>
      <c r="G53" s="52" t="n">
        <v>0</v>
      </c>
      <c r="H53" s="52" t="n">
        <v>0</v>
      </c>
      <c r="I53" s="52" t="n">
        <v>0</v>
      </c>
      <c r="J53" s="57" t="n">
        <v>125000</v>
      </c>
      <c r="K53" s="53" t="n">
        <f aca="false">IFERROR(G53+H53+I53+J53,0)</f>
        <v>125000</v>
      </c>
      <c r="L53" s="54" t="n">
        <v>0.1</v>
      </c>
      <c r="M53" s="52" t="n">
        <f aca="false">K53*L53</f>
        <v>12500</v>
      </c>
      <c r="N53" s="53" t="n">
        <f aca="false">K53+M53</f>
        <v>137500</v>
      </c>
      <c r="O53" s="55" t="s">
        <v>195</v>
      </c>
    </row>
    <row r="54" customFormat="false" ht="18" hidden="false" customHeight="true" outlineLevel="0" collapsed="false">
      <c r="A54" s="48" t="s">
        <v>196</v>
      </c>
      <c r="B54" s="34" t="s">
        <v>197</v>
      </c>
      <c r="C54" s="49" t="n">
        <v>1</v>
      </c>
      <c r="D54" s="50" t="s">
        <v>125</v>
      </c>
      <c r="E54" s="56"/>
      <c r="F54" s="56"/>
      <c r="G54" s="52" t="n">
        <v>0</v>
      </c>
      <c r="H54" s="52" t="n">
        <v>0</v>
      </c>
      <c r="I54" s="57" t="n">
        <v>185000</v>
      </c>
      <c r="J54" s="57" t="n">
        <v>18000</v>
      </c>
      <c r="K54" s="53" t="n">
        <f aca="false">IFERROR(G54+H54+I54+J54,0)</f>
        <v>203000</v>
      </c>
      <c r="L54" s="54" t="n">
        <v>0.15</v>
      </c>
      <c r="M54" s="52" t="n">
        <f aca="false">K54*L54</f>
        <v>30450</v>
      </c>
      <c r="N54" s="53" t="n">
        <f aca="false">K54+M54</f>
        <v>233450</v>
      </c>
      <c r="O54" s="55" t="s">
        <v>198</v>
      </c>
    </row>
    <row r="55" customFormat="false" ht="18" hidden="false" customHeight="true" outlineLevel="0" collapsed="false">
      <c r="A55" s="48" t="s">
        <v>199</v>
      </c>
      <c r="B55" s="34" t="s">
        <v>200</v>
      </c>
      <c r="C55" s="49" t="n">
        <v>1</v>
      </c>
      <c r="D55" s="50" t="s">
        <v>61</v>
      </c>
      <c r="E55" s="56"/>
      <c r="F55" s="56"/>
      <c r="G55" s="52" t="n">
        <v>0</v>
      </c>
      <c r="H55" s="52" t="n">
        <v>0</v>
      </c>
      <c r="I55" s="52" t="n">
        <v>0</v>
      </c>
      <c r="J55" s="57" t="n">
        <v>145000</v>
      </c>
      <c r="K55" s="53" t="n">
        <f aca="false">IFERROR(G55+H55+I55+J55,0)</f>
        <v>145000</v>
      </c>
      <c r="L55" s="54" t="n">
        <v>0.2</v>
      </c>
      <c r="M55" s="52" t="n">
        <f aca="false">K55*L55</f>
        <v>29000</v>
      </c>
      <c r="N55" s="53" t="n">
        <f aca="false">K55+M55</f>
        <v>174000</v>
      </c>
      <c r="O55" s="55" t="s">
        <v>201</v>
      </c>
    </row>
    <row r="56" customFormat="false" ht="18" hidden="false" customHeight="true" outlineLevel="0" collapsed="false">
      <c r="A56" s="48" t="s">
        <v>202</v>
      </c>
      <c r="B56" s="34" t="s">
        <v>203</v>
      </c>
      <c r="C56" s="49" t="n">
        <v>1</v>
      </c>
      <c r="D56" s="50" t="s">
        <v>61</v>
      </c>
      <c r="E56" s="56"/>
      <c r="F56" s="56"/>
      <c r="G56" s="52" t="n">
        <v>0</v>
      </c>
      <c r="H56" s="52" t="n">
        <v>0</v>
      </c>
      <c r="I56" s="52" t="n">
        <v>0</v>
      </c>
      <c r="J56" s="57" t="n">
        <v>195000</v>
      </c>
      <c r="K56" s="53" t="n">
        <f aca="false">IFERROR(G56+H56+I56+J56,0)</f>
        <v>195000</v>
      </c>
      <c r="L56" s="54" t="n">
        <v>0.1</v>
      </c>
      <c r="M56" s="52" t="n">
        <f aca="false">K56*L56</f>
        <v>19500</v>
      </c>
      <c r="N56" s="53" t="n">
        <f aca="false">K56+M56</f>
        <v>214500</v>
      </c>
      <c r="O56" s="55" t="s">
        <v>204</v>
      </c>
    </row>
    <row r="57" customFormat="false" ht="18" hidden="false" customHeight="true" outlineLevel="0" collapsed="false">
      <c r="A57" s="48" t="s">
        <v>205</v>
      </c>
      <c r="B57" s="34" t="s">
        <v>206</v>
      </c>
      <c r="C57" s="49" t="n">
        <v>1</v>
      </c>
      <c r="D57" s="50" t="s">
        <v>61</v>
      </c>
      <c r="E57" s="56"/>
      <c r="F57" s="56"/>
      <c r="G57" s="52" t="n">
        <v>0</v>
      </c>
      <c r="H57" s="52" t="n">
        <v>0</v>
      </c>
      <c r="I57" s="52" t="n">
        <v>0</v>
      </c>
      <c r="J57" s="57" t="n">
        <v>580000</v>
      </c>
      <c r="K57" s="53" t="n">
        <f aca="false">IFERROR(G57+H57+I57+J57,0)</f>
        <v>580000</v>
      </c>
      <c r="L57" s="54" t="n">
        <v>0.2</v>
      </c>
      <c r="M57" s="52" t="n">
        <f aca="false">K57*L57</f>
        <v>116000</v>
      </c>
      <c r="N57" s="53" t="n">
        <f aca="false">K57+M57</f>
        <v>696000</v>
      </c>
      <c r="O57" s="55" t="s">
        <v>207</v>
      </c>
    </row>
    <row r="58" customFormat="false" ht="18" hidden="false" customHeight="true" outlineLevel="0" collapsed="false">
      <c r="A58" s="48" t="s">
        <v>208</v>
      </c>
      <c r="B58" s="34" t="s">
        <v>209</v>
      </c>
      <c r="C58" s="49" t="n">
        <v>1</v>
      </c>
      <c r="D58" s="50" t="s">
        <v>61</v>
      </c>
      <c r="E58" s="56"/>
      <c r="F58" s="56"/>
      <c r="G58" s="52" t="n">
        <v>0</v>
      </c>
      <c r="H58" s="52" t="n">
        <v>0</v>
      </c>
      <c r="I58" s="52" t="n">
        <v>0</v>
      </c>
      <c r="J58" s="57" t="n">
        <v>285000</v>
      </c>
      <c r="K58" s="53" t="n">
        <f aca="false">IFERROR(G58+H58+I58+J58,0)</f>
        <v>285000</v>
      </c>
      <c r="L58" s="54" t="n">
        <v>0.15</v>
      </c>
      <c r="M58" s="52" t="n">
        <f aca="false">K58*L58</f>
        <v>42750</v>
      </c>
      <c r="N58" s="53" t="n">
        <f aca="false">K58+M58</f>
        <v>327750</v>
      </c>
      <c r="O58" s="55" t="s">
        <v>210</v>
      </c>
    </row>
    <row r="59" customFormat="false" ht="18" hidden="false" customHeight="true" outlineLevel="0" collapsed="false">
      <c r="A59" s="48" t="s">
        <v>211</v>
      </c>
      <c r="B59" s="34" t="s">
        <v>212</v>
      </c>
      <c r="C59" s="49" t="n">
        <v>1</v>
      </c>
      <c r="D59" s="50" t="s">
        <v>61</v>
      </c>
      <c r="E59" s="56"/>
      <c r="F59" s="56"/>
      <c r="G59" s="52" t="n">
        <v>0</v>
      </c>
      <c r="H59" s="52" t="n">
        <v>0</v>
      </c>
      <c r="I59" s="52" t="n">
        <v>0</v>
      </c>
      <c r="J59" s="57" t="n">
        <v>340000</v>
      </c>
      <c r="K59" s="53" t="n">
        <f aca="false">IFERROR(G59+H59+I59+J59,0)</f>
        <v>340000</v>
      </c>
      <c r="L59" s="54" t="n">
        <v>0.2</v>
      </c>
      <c r="M59" s="52" t="n">
        <f aca="false">K59*L59</f>
        <v>68000</v>
      </c>
      <c r="N59" s="53" t="n">
        <f aca="false">K59+M59</f>
        <v>408000</v>
      </c>
      <c r="O59" s="55" t="s">
        <v>213</v>
      </c>
    </row>
    <row r="60" customFormat="false" ht="18" hidden="false" customHeight="true" outlineLevel="0" collapsed="false">
      <c r="A60" s="48" t="s">
        <v>214</v>
      </c>
      <c r="B60" s="34" t="s">
        <v>215</v>
      </c>
      <c r="C60" s="49" t="n">
        <v>1</v>
      </c>
      <c r="D60" s="50" t="s">
        <v>61</v>
      </c>
      <c r="E60" s="56"/>
      <c r="F60" s="56"/>
      <c r="G60" s="52" t="n">
        <v>0</v>
      </c>
      <c r="H60" s="52" t="n">
        <v>0</v>
      </c>
      <c r="I60" s="52" t="n">
        <v>0</v>
      </c>
      <c r="J60" s="57" t="n">
        <v>185000</v>
      </c>
      <c r="K60" s="53" t="n">
        <f aca="false">IFERROR(G60+H60+I60+J60,0)</f>
        <v>185000</v>
      </c>
      <c r="L60" s="54" t="n">
        <v>0.2</v>
      </c>
      <c r="M60" s="52" t="n">
        <f aca="false">K60*L60</f>
        <v>37000</v>
      </c>
      <c r="N60" s="53" t="n">
        <f aca="false">K60+M60</f>
        <v>222000</v>
      </c>
      <c r="O60" s="55" t="s">
        <v>216</v>
      </c>
    </row>
    <row r="61" customFormat="false" ht="18" hidden="false" customHeight="true" outlineLevel="0" collapsed="false">
      <c r="A61" s="48" t="s">
        <v>217</v>
      </c>
      <c r="B61" s="34" t="s">
        <v>218</v>
      </c>
      <c r="C61" s="49" t="n">
        <v>1</v>
      </c>
      <c r="D61" s="50" t="s">
        <v>61</v>
      </c>
      <c r="E61" s="56"/>
      <c r="F61" s="56"/>
      <c r="G61" s="52" t="n">
        <v>0</v>
      </c>
      <c r="H61" s="52" t="n">
        <v>0</v>
      </c>
      <c r="I61" s="52" t="n">
        <v>0</v>
      </c>
      <c r="J61" s="57" t="n">
        <v>210000</v>
      </c>
      <c r="K61" s="53" t="n">
        <f aca="false">IFERROR(G61+H61+I61+J61,0)</f>
        <v>210000</v>
      </c>
      <c r="L61" s="54" t="n">
        <v>0.15</v>
      </c>
      <c r="M61" s="52" t="n">
        <f aca="false">K61*L61</f>
        <v>31500</v>
      </c>
      <c r="N61" s="53" t="n">
        <f aca="false">K61+M61</f>
        <v>241500</v>
      </c>
      <c r="O61" s="55" t="s">
        <v>219</v>
      </c>
    </row>
    <row r="62" customFormat="false" ht="18" hidden="false" customHeight="true" outlineLevel="0" collapsed="false">
      <c r="A62" s="48" t="s">
        <v>220</v>
      </c>
      <c r="B62" s="34" t="s">
        <v>221</v>
      </c>
      <c r="C62" s="49" t="n">
        <v>1</v>
      </c>
      <c r="D62" s="50" t="s">
        <v>61</v>
      </c>
      <c r="E62" s="51" t="n">
        <v>180000</v>
      </c>
      <c r="F62" s="56"/>
      <c r="G62" s="52" t="n">
        <f aca="false">IF(C62="",E62,C62*E62)</f>
        <v>180000</v>
      </c>
      <c r="H62" s="52" t="n">
        <v>0</v>
      </c>
      <c r="I62" s="52" t="n">
        <v>0</v>
      </c>
      <c r="J62" s="52" t="n">
        <v>0</v>
      </c>
      <c r="K62" s="53" t="n">
        <f aca="false">IFERROR(G62+H62+I62+J62,0)</f>
        <v>180000</v>
      </c>
      <c r="L62" s="54" t="n">
        <v>0.15</v>
      </c>
      <c r="M62" s="52" t="n">
        <f aca="false">K62*L62</f>
        <v>27000</v>
      </c>
      <c r="N62" s="53" t="n">
        <f aca="false">K62+M62</f>
        <v>207000</v>
      </c>
      <c r="O62" s="55" t="s">
        <v>222</v>
      </c>
    </row>
    <row r="63" customFormat="false" ht="18" hidden="false" customHeight="true" outlineLevel="0" collapsed="false">
      <c r="A63" s="48" t="s">
        <v>223</v>
      </c>
      <c r="B63" s="34" t="s">
        <v>224</v>
      </c>
      <c r="C63" s="49" t="n">
        <v>1</v>
      </c>
      <c r="D63" s="50" t="s">
        <v>61</v>
      </c>
      <c r="E63" s="56"/>
      <c r="F63" s="56"/>
      <c r="G63" s="52" t="n">
        <v>0</v>
      </c>
      <c r="H63" s="52" t="n">
        <v>0</v>
      </c>
      <c r="I63" s="52" t="n">
        <v>0</v>
      </c>
      <c r="J63" s="57" t="n">
        <v>45000</v>
      </c>
      <c r="K63" s="53" t="n">
        <f aca="false">IFERROR(G63+H63+I63+J63,0)</f>
        <v>45000</v>
      </c>
      <c r="L63" s="54" t="n">
        <v>0.1</v>
      </c>
      <c r="M63" s="52" t="n">
        <f aca="false">K63*L63</f>
        <v>4500</v>
      </c>
      <c r="N63" s="53" t="n">
        <f aca="false">K63+M63</f>
        <v>49500</v>
      </c>
      <c r="O63" s="55" t="s">
        <v>225</v>
      </c>
    </row>
    <row r="64" customFormat="false" ht="18" hidden="false" customHeight="true" outlineLevel="0" collapsed="false">
      <c r="A64" s="47" t="s">
        <v>226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</row>
    <row r="65" customFormat="false" ht="18" hidden="false" customHeight="true" outlineLevel="0" collapsed="false">
      <c r="A65" s="48" t="s">
        <v>227</v>
      </c>
      <c r="B65" s="34" t="s">
        <v>228</v>
      </c>
      <c r="C65" s="49" t="n">
        <v>1</v>
      </c>
      <c r="D65" s="50" t="s">
        <v>61</v>
      </c>
      <c r="E65" s="56"/>
      <c r="F65" s="56"/>
      <c r="G65" s="52" t="n">
        <v>0</v>
      </c>
      <c r="H65" s="52" t="n">
        <v>0</v>
      </c>
      <c r="I65" s="52" t="n">
        <v>0</v>
      </c>
      <c r="J65" s="57" t="n">
        <v>425000</v>
      </c>
      <c r="K65" s="53" t="n">
        <f aca="false">IFERROR(G65+H65+I65+J65,0)</f>
        <v>425000</v>
      </c>
      <c r="L65" s="54" t="n">
        <v>0.2</v>
      </c>
      <c r="M65" s="52" t="n">
        <f aca="false">K65*L65</f>
        <v>85000</v>
      </c>
      <c r="N65" s="53" t="n">
        <f aca="false">K65+M65</f>
        <v>510000</v>
      </c>
      <c r="O65" s="55" t="s">
        <v>229</v>
      </c>
    </row>
    <row r="66" customFormat="false" ht="18" hidden="false" customHeight="true" outlineLevel="0" collapsed="false">
      <c r="A66" s="48" t="s">
        <v>230</v>
      </c>
      <c r="B66" s="34" t="s">
        <v>231</v>
      </c>
      <c r="C66" s="49" t="n">
        <v>1</v>
      </c>
      <c r="D66" s="50" t="s">
        <v>61</v>
      </c>
      <c r="E66" s="56"/>
      <c r="F66" s="56"/>
      <c r="G66" s="52" t="n">
        <v>0</v>
      </c>
      <c r="H66" s="52" t="n">
        <v>0</v>
      </c>
      <c r="I66" s="52" t="n">
        <v>0</v>
      </c>
      <c r="J66" s="57" t="n">
        <v>145000</v>
      </c>
      <c r="K66" s="53" t="n">
        <f aca="false">IFERROR(G66+H66+I66+J66,0)</f>
        <v>145000</v>
      </c>
      <c r="L66" s="54" t="n">
        <v>0.15</v>
      </c>
      <c r="M66" s="52" t="n">
        <f aca="false">K66*L66</f>
        <v>21750</v>
      </c>
      <c r="N66" s="53" t="n">
        <f aca="false">K66+M66</f>
        <v>166750</v>
      </c>
      <c r="O66" s="55" t="s">
        <v>232</v>
      </c>
    </row>
    <row r="67" customFormat="false" ht="18" hidden="false" customHeight="true" outlineLevel="0" collapsed="false">
      <c r="A67" s="48" t="s">
        <v>233</v>
      </c>
      <c r="B67" s="34" t="s">
        <v>234</v>
      </c>
      <c r="C67" s="49" t="n">
        <v>1</v>
      </c>
      <c r="D67" s="50" t="s">
        <v>61</v>
      </c>
      <c r="E67" s="56"/>
      <c r="F67" s="56"/>
      <c r="G67" s="52" t="n">
        <v>0</v>
      </c>
      <c r="H67" s="52" t="n">
        <v>0</v>
      </c>
      <c r="I67" s="52" t="n">
        <v>0</v>
      </c>
      <c r="J67" s="57" t="n">
        <v>85000</v>
      </c>
      <c r="K67" s="53" t="n">
        <f aca="false">IFERROR(G67+H67+I67+J67,0)</f>
        <v>85000</v>
      </c>
      <c r="L67" s="54" t="n">
        <v>0.1</v>
      </c>
      <c r="M67" s="52" t="n">
        <f aca="false">K67*L67</f>
        <v>8500</v>
      </c>
      <c r="N67" s="53" t="n">
        <f aca="false">K67+M67</f>
        <v>93500</v>
      </c>
      <c r="O67" s="55" t="s">
        <v>235</v>
      </c>
    </row>
    <row r="68" customFormat="false" ht="18" hidden="false" customHeight="true" outlineLevel="0" collapsed="false">
      <c r="A68" s="48" t="s">
        <v>236</v>
      </c>
      <c r="B68" s="34" t="s">
        <v>237</v>
      </c>
      <c r="C68" s="49" t="n">
        <v>1</v>
      </c>
      <c r="D68" s="50" t="s">
        <v>61</v>
      </c>
      <c r="E68" s="56"/>
      <c r="F68" s="56"/>
      <c r="G68" s="52" t="n">
        <v>0</v>
      </c>
      <c r="H68" s="52" t="n">
        <v>0</v>
      </c>
      <c r="I68" s="52" t="n">
        <v>0</v>
      </c>
      <c r="J68" s="57" t="n">
        <v>115000</v>
      </c>
      <c r="K68" s="53" t="n">
        <f aca="false">IFERROR(G68+H68+I68+J68,0)</f>
        <v>115000</v>
      </c>
      <c r="L68" s="54" t="n">
        <v>0.1</v>
      </c>
      <c r="M68" s="52" t="n">
        <f aca="false">K68*L68</f>
        <v>11500</v>
      </c>
      <c r="N68" s="53" t="n">
        <f aca="false">K68+M68</f>
        <v>126500</v>
      </c>
      <c r="O68" s="55" t="s">
        <v>238</v>
      </c>
    </row>
    <row r="69" customFormat="false" ht="18" hidden="false" customHeight="true" outlineLevel="0" collapsed="false">
      <c r="A69" s="47" t="s">
        <v>239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</row>
    <row r="70" customFormat="false" ht="18" hidden="false" customHeight="true" outlineLevel="0" collapsed="false">
      <c r="A70" s="48" t="s">
        <v>240</v>
      </c>
      <c r="B70" s="34" t="s">
        <v>241</v>
      </c>
      <c r="C70" s="49" t="n">
        <v>1</v>
      </c>
      <c r="D70" s="50" t="s">
        <v>61</v>
      </c>
      <c r="E70" s="56"/>
      <c r="F70" s="56"/>
      <c r="G70" s="52" t="n">
        <v>0</v>
      </c>
      <c r="H70" s="52" t="n">
        <v>0</v>
      </c>
      <c r="I70" s="52" t="n">
        <v>0</v>
      </c>
      <c r="J70" s="57" t="n">
        <v>85000</v>
      </c>
      <c r="K70" s="53" t="n">
        <f aca="false">IFERROR(G70+H70+I70+J70,0)</f>
        <v>85000</v>
      </c>
      <c r="L70" s="54" t="n">
        <v>0.1</v>
      </c>
      <c r="M70" s="52" t="n">
        <f aca="false">K70*L70</f>
        <v>8500</v>
      </c>
      <c r="N70" s="53" t="n">
        <f aca="false">K70+M70</f>
        <v>93500</v>
      </c>
      <c r="O70" s="55" t="s">
        <v>242</v>
      </c>
    </row>
    <row r="71" customFormat="false" ht="18" hidden="false" customHeight="true" outlineLevel="0" collapsed="false">
      <c r="A71" s="48" t="s">
        <v>243</v>
      </c>
      <c r="B71" s="34" t="s">
        <v>244</v>
      </c>
      <c r="C71" s="49" t="n">
        <v>4000</v>
      </c>
      <c r="D71" s="50" t="s">
        <v>79</v>
      </c>
      <c r="E71" s="51" t="n">
        <v>4</v>
      </c>
      <c r="F71" s="51" t="n">
        <v>6</v>
      </c>
      <c r="G71" s="52" t="n">
        <f aca="false">IF(C71="",E71,C71*E71)</f>
        <v>16000</v>
      </c>
      <c r="H71" s="52" t="n">
        <f aca="false">IF(C71="",F71,C71*F71)</f>
        <v>24000</v>
      </c>
      <c r="I71" s="52" t="n">
        <v>0</v>
      </c>
      <c r="J71" s="52" t="n">
        <v>0</v>
      </c>
      <c r="K71" s="53" t="n">
        <f aca="false">IFERROR(G71+H71+I71+J71,0)</f>
        <v>40000</v>
      </c>
      <c r="L71" s="54" t="n">
        <v>0.1</v>
      </c>
      <c r="M71" s="52" t="n">
        <f aca="false">K71*L71</f>
        <v>4000</v>
      </c>
      <c r="N71" s="53" t="n">
        <f aca="false">K71+M71</f>
        <v>44000</v>
      </c>
      <c r="O71" s="55" t="s">
        <v>245</v>
      </c>
    </row>
    <row r="72" customFormat="false" ht="18" hidden="false" customHeight="true" outlineLevel="0" collapsed="false">
      <c r="A72" s="48" t="s">
        <v>246</v>
      </c>
      <c r="B72" s="34" t="s">
        <v>247</v>
      </c>
      <c r="C72" s="49" t="n">
        <v>2</v>
      </c>
      <c r="D72" s="50" t="s">
        <v>125</v>
      </c>
      <c r="E72" s="56"/>
      <c r="F72" s="56"/>
      <c r="G72" s="52" t="n">
        <v>0</v>
      </c>
      <c r="H72" s="52" t="n">
        <v>0</v>
      </c>
      <c r="I72" s="52" t="n">
        <v>0</v>
      </c>
      <c r="J72" s="57" t="n">
        <v>45000</v>
      </c>
      <c r="K72" s="53" t="n">
        <f aca="false">IFERROR(G72+H72+I72+J72,0)</f>
        <v>45000</v>
      </c>
      <c r="L72" s="54" t="n">
        <v>0.15</v>
      </c>
      <c r="M72" s="52" t="n">
        <f aca="false">K72*L72</f>
        <v>6750</v>
      </c>
      <c r="N72" s="53" t="n">
        <f aca="false">K72+M72</f>
        <v>51750</v>
      </c>
      <c r="O72" s="55" t="s">
        <v>248</v>
      </c>
    </row>
    <row r="73" customFormat="false" ht="18" hidden="false" customHeight="true" outlineLevel="0" collapsed="false">
      <c r="A73" s="48" t="s">
        <v>249</v>
      </c>
      <c r="B73" s="34" t="s">
        <v>250</v>
      </c>
      <c r="C73" s="49" t="n">
        <v>1</v>
      </c>
      <c r="D73" s="50" t="s">
        <v>61</v>
      </c>
      <c r="E73" s="56"/>
      <c r="F73" s="56"/>
      <c r="G73" s="52" t="n">
        <v>0</v>
      </c>
      <c r="H73" s="52" t="n">
        <v>0</v>
      </c>
      <c r="I73" s="52" t="n">
        <v>0</v>
      </c>
      <c r="J73" s="57" t="n">
        <v>55000</v>
      </c>
      <c r="K73" s="53" t="n">
        <f aca="false">IFERROR(G73+H73+I73+J73,0)</f>
        <v>55000</v>
      </c>
      <c r="L73" s="54" t="n">
        <v>0.1</v>
      </c>
      <c r="M73" s="52" t="n">
        <f aca="false">K73*L73</f>
        <v>5500</v>
      </c>
      <c r="N73" s="53" t="n">
        <f aca="false">K73+M73</f>
        <v>60500</v>
      </c>
      <c r="O73" s="55" t="s">
        <v>251</v>
      </c>
    </row>
    <row r="74" customFormat="false" ht="18" hidden="false" customHeight="true" outlineLevel="0" collapsed="false">
      <c r="A74" s="48" t="s">
        <v>252</v>
      </c>
      <c r="B74" s="34" t="s">
        <v>253</v>
      </c>
      <c r="C74" s="49" t="n">
        <v>1</v>
      </c>
      <c r="D74" s="50" t="s">
        <v>61</v>
      </c>
      <c r="E74" s="56"/>
      <c r="F74" s="56"/>
      <c r="G74" s="52" t="n">
        <v>0</v>
      </c>
      <c r="H74" s="52" t="n">
        <v>0</v>
      </c>
      <c r="I74" s="52" t="n">
        <v>0</v>
      </c>
      <c r="J74" s="57" t="n">
        <v>65000</v>
      </c>
      <c r="K74" s="53" t="n">
        <f aca="false">IFERROR(G74+H74+I74+J74,0)</f>
        <v>65000</v>
      </c>
      <c r="L74" s="54" t="n">
        <v>0.15</v>
      </c>
      <c r="M74" s="52" t="n">
        <f aca="false">K74*L74</f>
        <v>9750</v>
      </c>
      <c r="N74" s="53" t="n">
        <f aca="false">K74+M74</f>
        <v>74750</v>
      </c>
      <c r="O74" s="55" t="s">
        <v>254</v>
      </c>
    </row>
    <row r="75" customFormat="false" ht="18" hidden="false" customHeight="true" outlineLevel="0" collapsed="false">
      <c r="A75" s="48" t="s">
        <v>255</v>
      </c>
      <c r="B75" s="34" t="s">
        <v>256</v>
      </c>
      <c r="C75" s="49" t="n">
        <v>1</v>
      </c>
      <c r="D75" s="50" t="s">
        <v>61</v>
      </c>
      <c r="E75" s="51" t="n">
        <v>8000</v>
      </c>
      <c r="F75" s="51" t="n">
        <v>12000</v>
      </c>
      <c r="G75" s="52" t="n">
        <f aca="false">IF(C75="",E75,C75*E75)</f>
        <v>8000</v>
      </c>
      <c r="H75" s="52" t="n">
        <f aca="false">IF(C75="",F75,C75*F75)</f>
        <v>12000</v>
      </c>
      <c r="I75" s="52" t="n">
        <v>0</v>
      </c>
      <c r="J75" s="52" t="n">
        <v>0</v>
      </c>
      <c r="K75" s="53" t="n">
        <f aca="false">IFERROR(G75+H75+I75+J75,0)</f>
        <v>20000</v>
      </c>
      <c r="L75" s="54" t="n">
        <v>0.1</v>
      </c>
      <c r="M75" s="52" t="n">
        <f aca="false">K75*L75</f>
        <v>2000</v>
      </c>
      <c r="N75" s="53" t="n">
        <f aca="false">K75+M75</f>
        <v>22000</v>
      </c>
      <c r="O75" s="55" t="s">
        <v>257</v>
      </c>
    </row>
    <row r="76" customFormat="false" ht="18" hidden="false" customHeight="true" outlineLevel="0" collapsed="false">
      <c r="A76" s="47" t="s">
        <v>258</v>
      </c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</row>
    <row r="77" customFormat="false" ht="18" hidden="false" customHeight="true" outlineLevel="0" collapsed="false">
      <c r="A77" s="48" t="s">
        <v>259</v>
      </c>
      <c r="B77" s="34" t="s">
        <v>260</v>
      </c>
      <c r="C77" s="49" t="n">
        <v>1</v>
      </c>
      <c r="D77" s="50" t="s">
        <v>61</v>
      </c>
      <c r="E77" s="56"/>
      <c r="F77" s="56"/>
      <c r="G77" s="52" t="n">
        <v>0</v>
      </c>
      <c r="H77" s="52" t="n">
        <v>0</v>
      </c>
      <c r="I77" s="57" t="n">
        <v>185000</v>
      </c>
      <c r="J77" s="57" t="n">
        <v>25000</v>
      </c>
      <c r="K77" s="53" t="n">
        <f aca="false">IFERROR(G77+H77+I77+J77,0)</f>
        <v>210000</v>
      </c>
      <c r="L77" s="54" t="n">
        <v>0.2</v>
      </c>
      <c r="M77" s="52" t="n">
        <f aca="false">K77*L77</f>
        <v>42000</v>
      </c>
      <c r="N77" s="53" t="n">
        <f aca="false">K77+M77</f>
        <v>252000</v>
      </c>
      <c r="O77" s="55" t="s">
        <v>261</v>
      </c>
    </row>
    <row r="78" customFormat="false" ht="18" hidden="false" customHeight="true" outlineLevel="0" collapsed="false">
      <c r="A78" s="48" t="s">
        <v>262</v>
      </c>
      <c r="B78" s="34" t="s">
        <v>263</v>
      </c>
      <c r="C78" s="49" t="n">
        <v>1</v>
      </c>
      <c r="D78" s="50" t="s">
        <v>61</v>
      </c>
      <c r="E78" s="56"/>
      <c r="F78" s="56"/>
      <c r="G78" s="52" t="n">
        <v>0</v>
      </c>
      <c r="H78" s="52" t="n">
        <v>0</v>
      </c>
      <c r="I78" s="52" t="n">
        <v>0</v>
      </c>
      <c r="J78" s="57" t="n">
        <v>95000</v>
      </c>
      <c r="K78" s="53" t="n">
        <f aca="false">IFERROR(G78+H78+I78+J78,0)</f>
        <v>95000</v>
      </c>
      <c r="L78" s="54" t="n">
        <v>0.2</v>
      </c>
      <c r="M78" s="52" t="n">
        <f aca="false">K78*L78</f>
        <v>19000</v>
      </c>
      <c r="N78" s="53" t="n">
        <f aca="false">K78+M78</f>
        <v>114000</v>
      </c>
      <c r="O78" s="55" t="s">
        <v>264</v>
      </c>
    </row>
    <row r="79" customFormat="false" ht="18" hidden="false" customHeight="true" outlineLevel="0" collapsed="false">
      <c r="A79" s="48" t="s">
        <v>265</v>
      </c>
      <c r="B79" s="34" t="s">
        <v>266</v>
      </c>
      <c r="C79" s="49" t="n">
        <v>1</v>
      </c>
      <c r="D79" s="50" t="s">
        <v>61</v>
      </c>
      <c r="E79" s="56"/>
      <c r="F79" s="56"/>
      <c r="G79" s="52" t="n">
        <v>0</v>
      </c>
      <c r="H79" s="52" t="n">
        <v>0</v>
      </c>
      <c r="I79" s="52" t="n">
        <v>0</v>
      </c>
      <c r="J79" s="57" t="n">
        <v>55000</v>
      </c>
      <c r="K79" s="53" t="n">
        <f aca="false">IFERROR(G79+H79+I79+J79,0)</f>
        <v>55000</v>
      </c>
      <c r="L79" s="54" t="n">
        <v>0.2</v>
      </c>
      <c r="M79" s="52" t="n">
        <f aca="false">K79*L79</f>
        <v>11000</v>
      </c>
      <c r="N79" s="53" t="n">
        <f aca="false">K79+M79</f>
        <v>66000</v>
      </c>
      <c r="O79" s="55" t="s">
        <v>267</v>
      </c>
    </row>
    <row r="80" customFormat="false" ht="18" hidden="false" customHeight="true" outlineLevel="0" collapsed="false">
      <c r="A80" s="48" t="s">
        <v>268</v>
      </c>
      <c r="B80" s="34" t="s">
        <v>269</v>
      </c>
      <c r="C80" s="49" t="n">
        <v>1</v>
      </c>
      <c r="D80" s="50" t="s">
        <v>61</v>
      </c>
      <c r="E80" s="56"/>
      <c r="F80" s="56"/>
      <c r="G80" s="52" t="n">
        <v>0</v>
      </c>
      <c r="H80" s="52" t="n">
        <v>0</v>
      </c>
      <c r="I80" s="52" t="n">
        <v>0</v>
      </c>
      <c r="J80" s="57" t="n">
        <v>75000</v>
      </c>
      <c r="K80" s="53" t="n">
        <f aca="false">IFERROR(G80+H80+I80+J80,0)</f>
        <v>75000</v>
      </c>
      <c r="L80" s="54" t="n">
        <v>0.2</v>
      </c>
      <c r="M80" s="52" t="n">
        <f aca="false">K80*L80</f>
        <v>15000</v>
      </c>
      <c r="N80" s="53" t="n">
        <f aca="false">K80+M80</f>
        <v>90000</v>
      </c>
      <c r="O80" s="55" t="s">
        <v>270</v>
      </c>
    </row>
    <row r="81" customFormat="false" ht="18" hidden="false" customHeight="true" outlineLevel="0" collapsed="false">
      <c r="A81" s="48" t="s">
        <v>271</v>
      </c>
      <c r="B81" s="34" t="s">
        <v>272</v>
      </c>
      <c r="C81" s="49" t="n">
        <v>1</v>
      </c>
      <c r="D81" s="50" t="s">
        <v>61</v>
      </c>
      <c r="E81" s="56"/>
      <c r="F81" s="56"/>
      <c r="G81" s="52" t="n">
        <v>0</v>
      </c>
      <c r="H81" s="52" t="n">
        <v>0</v>
      </c>
      <c r="I81" s="52" t="n">
        <v>0</v>
      </c>
      <c r="J81" s="57" t="n">
        <v>45000</v>
      </c>
      <c r="K81" s="53" t="n">
        <f aca="false">IFERROR(G81+H81+I81+J81,0)</f>
        <v>45000</v>
      </c>
      <c r="L81" s="54" t="n">
        <v>0.15</v>
      </c>
      <c r="M81" s="52" t="n">
        <f aca="false">K81*L81</f>
        <v>6750</v>
      </c>
      <c r="N81" s="53" t="n">
        <f aca="false">K81+M81</f>
        <v>51750</v>
      </c>
      <c r="O81" s="55" t="s">
        <v>273</v>
      </c>
    </row>
    <row r="82" customFormat="false" ht="18" hidden="false" customHeight="true" outlineLevel="0" collapsed="false">
      <c r="A82" s="47" t="s">
        <v>274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</row>
    <row r="83" customFormat="false" ht="18" hidden="false" customHeight="true" outlineLevel="0" collapsed="false">
      <c r="A83" s="48" t="s">
        <v>275</v>
      </c>
      <c r="B83" s="34" t="s">
        <v>276</v>
      </c>
      <c r="C83" s="49" t="n">
        <v>1</v>
      </c>
      <c r="D83" s="50" t="s">
        <v>61</v>
      </c>
      <c r="E83" s="56"/>
      <c r="F83" s="56"/>
      <c r="G83" s="52" t="n">
        <v>0</v>
      </c>
      <c r="H83" s="52" t="n">
        <v>0</v>
      </c>
      <c r="I83" s="52" t="n">
        <v>0</v>
      </c>
      <c r="J83" s="57" t="n">
        <v>185000</v>
      </c>
      <c r="K83" s="53" t="n">
        <f aca="false">IFERROR(G83+H83+I83+J83,0)</f>
        <v>185000</v>
      </c>
      <c r="L83" s="54" t="n">
        <v>0.15</v>
      </c>
      <c r="M83" s="52" t="n">
        <f aca="false">K83*L83</f>
        <v>27750</v>
      </c>
      <c r="N83" s="53" t="n">
        <f aca="false">K83+M83</f>
        <v>212750</v>
      </c>
      <c r="O83" s="55" t="s">
        <v>277</v>
      </c>
    </row>
    <row r="84" customFormat="false" ht="18" hidden="false" customHeight="true" outlineLevel="0" collapsed="false">
      <c r="A84" s="48" t="s">
        <v>278</v>
      </c>
      <c r="B84" s="34" t="s">
        <v>279</v>
      </c>
      <c r="C84" s="49" t="n">
        <v>1</v>
      </c>
      <c r="D84" s="50" t="s">
        <v>61</v>
      </c>
      <c r="E84" s="56"/>
      <c r="F84" s="56"/>
      <c r="G84" s="52" t="n">
        <v>0</v>
      </c>
      <c r="H84" s="52" t="n">
        <v>0</v>
      </c>
      <c r="I84" s="52" t="n">
        <v>0</v>
      </c>
      <c r="J84" s="57" t="n">
        <v>145000</v>
      </c>
      <c r="K84" s="53" t="n">
        <f aca="false">IFERROR(G84+H84+I84+J84,0)</f>
        <v>145000</v>
      </c>
      <c r="L84" s="54" t="n">
        <v>0.15</v>
      </c>
      <c r="M84" s="52" t="n">
        <f aca="false">K84*L84</f>
        <v>21750</v>
      </c>
      <c r="N84" s="53" t="n">
        <f aca="false">K84+M84</f>
        <v>166750</v>
      </c>
      <c r="O84" s="55" t="s">
        <v>280</v>
      </c>
    </row>
    <row r="85" customFormat="false" ht="18" hidden="false" customHeight="true" outlineLevel="0" collapsed="false">
      <c r="A85" s="48" t="s">
        <v>281</v>
      </c>
      <c r="B85" s="34" t="s">
        <v>282</v>
      </c>
      <c r="C85" s="49" t="n">
        <v>1</v>
      </c>
      <c r="D85" s="50" t="s">
        <v>61</v>
      </c>
      <c r="E85" s="56"/>
      <c r="F85" s="56"/>
      <c r="G85" s="52" t="n">
        <v>0</v>
      </c>
      <c r="H85" s="52" t="n">
        <v>0</v>
      </c>
      <c r="I85" s="52" t="n">
        <v>0</v>
      </c>
      <c r="J85" s="57" t="n">
        <v>285000</v>
      </c>
      <c r="K85" s="53" t="n">
        <f aca="false">IFERROR(G85+H85+I85+J85,0)</f>
        <v>285000</v>
      </c>
      <c r="L85" s="54" t="n">
        <v>0.2</v>
      </c>
      <c r="M85" s="52" t="n">
        <f aca="false">K85*L85</f>
        <v>57000</v>
      </c>
      <c r="N85" s="53" t="n">
        <f aca="false">K85+M85</f>
        <v>342000</v>
      </c>
      <c r="O85" s="55" t="s">
        <v>283</v>
      </c>
    </row>
    <row r="86" customFormat="false" ht="18" hidden="false" customHeight="true" outlineLevel="0" collapsed="false">
      <c r="A86" s="48" t="s">
        <v>284</v>
      </c>
      <c r="B86" s="34" t="s">
        <v>285</v>
      </c>
      <c r="C86" s="49" t="n">
        <v>1</v>
      </c>
      <c r="D86" s="50" t="s">
        <v>61</v>
      </c>
      <c r="E86" s="51" t="n">
        <v>350000</v>
      </c>
      <c r="F86" s="56"/>
      <c r="G86" s="52" t="n">
        <f aca="false">IF(C86="",E86,C86*E86)</f>
        <v>350000</v>
      </c>
      <c r="H86" s="52" t="n">
        <v>0</v>
      </c>
      <c r="I86" s="52" t="n">
        <v>0</v>
      </c>
      <c r="J86" s="52" t="n">
        <v>0</v>
      </c>
      <c r="K86" s="53" t="n">
        <f aca="false">IFERROR(G86+H86+I86+J86,0)</f>
        <v>350000</v>
      </c>
      <c r="L86" s="54" t="n">
        <v>0.15</v>
      </c>
      <c r="M86" s="52" t="n">
        <f aca="false">K86*L86</f>
        <v>52500</v>
      </c>
      <c r="N86" s="53" t="n">
        <f aca="false">K86+M86</f>
        <v>402500</v>
      </c>
      <c r="O86" s="55" t="s">
        <v>286</v>
      </c>
    </row>
    <row r="87" customFormat="false" ht="18" hidden="false" customHeight="true" outlineLevel="0" collapsed="false">
      <c r="A87" s="48" t="s">
        <v>287</v>
      </c>
      <c r="B87" s="34" t="s">
        <v>288</v>
      </c>
      <c r="C87" s="49" t="n">
        <v>1</v>
      </c>
      <c r="D87" s="50" t="s">
        <v>61</v>
      </c>
      <c r="E87" s="56"/>
      <c r="F87" s="56"/>
      <c r="G87" s="52" t="n">
        <v>0</v>
      </c>
      <c r="H87" s="52" t="n">
        <v>0</v>
      </c>
      <c r="I87" s="52" t="n">
        <v>0</v>
      </c>
      <c r="J87" s="57" t="n">
        <v>95000</v>
      </c>
      <c r="K87" s="53" t="n">
        <f aca="false">IFERROR(G87+H87+I87+J87,0)</f>
        <v>95000</v>
      </c>
      <c r="L87" s="54" t="n">
        <v>0.1</v>
      </c>
      <c r="M87" s="52" t="n">
        <f aca="false">K87*L87</f>
        <v>9500</v>
      </c>
      <c r="N87" s="53" t="n">
        <f aca="false">K87+M87</f>
        <v>104500</v>
      </c>
      <c r="O87" s="55" t="s">
        <v>289</v>
      </c>
    </row>
    <row r="88" customFormat="false" ht="18" hidden="false" customHeight="true" outlineLevel="0" collapsed="false">
      <c r="A88" s="47" t="s">
        <v>290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</row>
    <row r="89" customFormat="false" ht="18" hidden="false" customHeight="true" outlineLevel="0" collapsed="false">
      <c r="A89" s="48" t="s">
        <v>291</v>
      </c>
      <c r="B89" s="34" t="s">
        <v>292</v>
      </c>
      <c r="C89" s="49" t="n">
        <v>1</v>
      </c>
      <c r="D89" s="50" t="s">
        <v>61</v>
      </c>
      <c r="E89" s="56"/>
      <c r="F89" s="56"/>
      <c r="G89" s="52" t="n">
        <v>0</v>
      </c>
      <c r="H89" s="52" t="n">
        <v>0</v>
      </c>
      <c r="I89" s="52" t="n">
        <v>0</v>
      </c>
      <c r="J89" s="57" t="n">
        <v>285000</v>
      </c>
      <c r="K89" s="53" t="n">
        <f aca="false">IFERROR(G89+H89+I89+J89,0)</f>
        <v>285000</v>
      </c>
      <c r="L89" s="54" t="n">
        <v>0.15</v>
      </c>
      <c r="M89" s="52" t="n">
        <f aca="false">K89*L89</f>
        <v>42750</v>
      </c>
      <c r="N89" s="53" t="n">
        <f aca="false">K89+M89</f>
        <v>327750</v>
      </c>
      <c r="O89" s="55" t="s">
        <v>293</v>
      </c>
    </row>
    <row r="90" customFormat="false" ht="18" hidden="false" customHeight="true" outlineLevel="0" collapsed="false">
      <c r="A90" s="48" t="s">
        <v>294</v>
      </c>
      <c r="B90" s="34" t="s">
        <v>295</v>
      </c>
      <c r="C90" s="49" t="n">
        <v>1</v>
      </c>
      <c r="D90" s="50" t="s">
        <v>61</v>
      </c>
      <c r="E90" s="56"/>
      <c r="F90" s="56"/>
      <c r="G90" s="52" t="n">
        <v>0</v>
      </c>
      <c r="H90" s="52" t="n">
        <v>0</v>
      </c>
      <c r="I90" s="52" t="n">
        <v>0</v>
      </c>
      <c r="J90" s="57" t="n">
        <v>185000</v>
      </c>
      <c r="K90" s="53" t="n">
        <f aca="false">IFERROR(G90+H90+I90+J90,0)</f>
        <v>185000</v>
      </c>
      <c r="L90" s="54" t="n">
        <v>0.1</v>
      </c>
      <c r="M90" s="52" t="n">
        <f aca="false">K90*L90</f>
        <v>18500</v>
      </c>
      <c r="N90" s="53" t="n">
        <f aca="false">K90+M90</f>
        <v>203500</v>
      </c>
      <c r="O90" s="55" t="s">
        <v>296</v>
      </c>
    </row>
    <row r="91" customFormat="false" ht="18" hidden="false" customHeight="true" outlineLevel="0" collapsed="false">
      <c r="A91" s="48" t="s">
        <v>297</v>
      </c>
      <c r="B91" s="34" t="s">
        <v>298</v>
      </c>
      <c r="C91" s="49" t="n">
        <v>1</v>
      </c>
      <c r="D91" s="50" t="s">
        <v>61</v>
      </c>
      <c r="E91" s="56"/>
      <c r="F91" s="56"/>
      <c r="G91" s="52" t="n">
        <v>0</v>
      </c>
      <c r="H91" s="52" t="n">
        <v>0</v>
      </c>
      <c r="I91" s="52" t="n">
        <v>0</v>
      </c>
      <c r="J91" s="57" t="n">
        <v>420000</v>
      </c>
      <c r="K91" s="53" t="n">
        <f aca="false">IFERROR(G91+H91+I91+J91,0)</f>
        <v>420000</v>
      </c>
      <c r="L91" s="54" t="n">
        <v>0.15</v>
      </c>
      <c r="M91" s="52" t="n">
        <f aca="false">K91*L91</f>
        <v>63000</v>
      </c>
      <c r="N91" s="53" t="n">
        <f aca="false">K91+M91</f>
        <v>483000</v>
      </c>
      <c r="O91" s="55" t="s">
        <v>299</v>
      </c>
    </row>
    <row r="92" customFormat="false" ht="18" hidden="false" customHeight="true" outlineLevel="0" collapsed="false">
      <c r="A92" s="48" t="s">
        <v>300</v>
      </c>
      <c r="B92" s="34" t="s">
        <v>301</v>
      </c>
      <c r="C92" s="49" t="n">
        <v>1</v>
      </c>
      <c r="D92" s="50" t="s">
        <v>61</v>
      </c>
      <c r="E92" s="56"/>
      <c r="F92" s="56"/>
      <c r="G92" s="52" t="n">
        <v>0</v>
      </c>
      <c r="H92" s="52" t="n">
        <v>0</v>
      </c>
      <c r="I92" s="52" t="n">
        <v>0</v>
      </c>
      <c r="J92" s="57" t="n">
        <v>145000</v>
      </c>
      <c r="K92" s="53" t="n">
        <f aca="false">IFERROR(G92+H92+I92+J92,0)</f>
        <v>145000</v>
      </c>
      <c r="L92" s="54" t="n">
        <v>0.15</v>
      </c>
      <c r="M92" s="52" t="n">
        <f aca="false">K92*L92</f>
        <v>21750</v>
      </c>
      <c r="N92" s="53" t="n">
        <f aca="false">K92+M92</f>
        <v>166750</v>
      </c>
      <c r="O92" s="55" t="s">
        <v>302</v>
      </c>
    </row>
    <row r="93" customFormat="false" ht="18" hidden="false" customHeight="true" outlineLevel="0" collapsed="false">
      <c r="A93" s="48" t="s">
        <v>303</v>
      </c>
      <c r="B93" s="34" t="s">
        <v>304</v>
      </c>
      <c r="C93" s="49" t="n">
        <v>1</v>
      </c>
      <c r="D93" s="50" t="s">
        <v>61</v>
      </c>
      <c r="E93" s="56"/>
      <c r="F93" s="56"/>
      <c r="G93" s="52" t="n">
        <v>0</v>
      </c>
      <c r="H93" s="52" t="n">
        <v>0</v>
      </c>
      <c r="I93" s="52" t="n">
        <v>0</v>
      </c>
      <c r="J93" s="57" t="n">
        <v>45000</v>
      </c>
      <c r="K93" s="53" t="n">
        <f aca="false">IFERROR(G93+H93+I93+J93,0)</f>
        <v>45000</v>
      </c>
      <c r="L93" s="54" t="n">
        <v>0.1</v>
      </c>
      <c r="M93" s="52" t="n">
        <f aca="false">K93*L93</f>
        <v>4500</v>
      </c>
      <c r="N93" s="53" t="n">
        <f aca="false">K93+M93</f>
        <v>49500</v>
      </c>
      <c r="O93" s="55" t="s">
        <v>305</v>
      </c>
    </row>
    <row r="94" customFormat="false" ht="18" hidden="false" customHeight="true" outlineLevel="0" collapsed="false">
      <c r="A94" s="48" t="s">
        <v>306</v>
      </c>
      <c r="B94" s="34" t="s">
        <v>307</v>
      </c>
      <c r="C94" s="49" t="n">
        <v>1</v>
      </c>
      <c r="D94" s="50" t="s">
        <v>61</v>
      </c>
      <c r="E94" s="56"/>
      <c r="F94" s="56"/>
      <c r="G94" s="52" t="n">
        <v>0</v>
      </c>
      <c r="H94" s="52" t="n">
        <v>0</v>
      </c>
      <c r="I94" s="52" t="n">
        <v>0</v>
      </c>
      <c r="J94" s="57" t="n">
        <v>85000</v>
      </c>
      <c r="K94" s="53" t="n">
        <f aca="false">IFERROR(G94+H94+I94+J94,0)</f>
        <v>85000</v>
      </c>
      <c r="L94" s="54" t="n">
        <v>0.15</v>
      </c>
      <c r="M94" s="52" t="n">
        <f aca="false">K94*L94</f>
        <v>12750</v>
      </c>
      <c r="N94" s="53" t="n">
        <f aca="false">K94+M94</f>
        <v>97750</v>
      </c>
      <c r="O94" s="55" t="s">
        <v>308</v>
      </c>
    </row>
    <row r="95" customFormat="false" ht="18" hidden="false" customHeight="true" outlineLevel="0" collapsed="false">
      <c r="A95" s="48" t="s">
        <v>309</v>
      </c>
      <c r="B95" s="34" t="s">
        <v>310</v>
      </c>
      <c r="C95" s="49" t="n">
        <v>1</v>
      </c>
      <c r="D95" s="50" t="s">
        <v>61</v>
      </c>
      <c r="E95" s="56"/>
      <c r="F95" s="56"/>
      <c r="G95" s="52" t="n">
        <v>0</v>
      </c>
      <c r="H95" s="52" t="n">
        <v>0</v>
      </c>
      <c r="I95" s="52" t="n">
        <v>0</v>
      </c>
      <c r="J95" s="57" t="n">
        <v>35000</v>
      </c>
      <c r="K95" s="53" t="n">
        <f aca="false">IFERROR(G95+H95+I95+J95,0)</f>
        <v>35000</v>
      </c>
      <c r="L95" s="54" t="n">
        <v>0.05</v>
      </c>
      <c r="M95" s="52" t="n">
        <f aca="false">K95*L95</f>
        <v>1750</v>
      </c>
      <c r="N95" s="53" t="n">
        <f aca="false">K95+M95</f>
        <v>36750</v>
      </c>
      <c r="O95" s="55" t="s">
        <v>311</v>
      </c>
    </row>
    <row r="96" customFormat="false" ht="18" hidden="false" customHeight="true" outlineLevel="0" collapsed="false">
      <c r="A96" s="47" t="s">
        <v>312</v>
      </c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</row>
    <row r="97" customFormat="false" ht="18" hidden="false" customHeight="true" outlineLevel="0" collapsed="false">
      <c r="A97" s="48" t="s">
        <v>313</v>
      </c>
      <c r="B97" s="34" t="s">
        <v>314</v>
      </c>
      <c r="C97" s="49" t="n">
        <v>1</v>
      </c>
      <c r="D97" s="50" t="s">
        <v>61</v>
      </c>
      <c r="E97" s="56"/>
      <c r="F97" s="56"/>
      <c r="G97" s="52" t="n">
        <v>0</v>
      </c>
      <c r="H97" s="52" t="n">
        <v>0</v>
      </c>
      <c r="I97" s="52" t="n">
        <v>0</v>
      </c>
      <c r="J97" s="57" t="n">
        <v>1250000</v>
      </c>
      <c r="K97" s="53" t="n">
        <f aca="false">IFERROR(G97+H97+I97+J97,0)</f>
        <v>1250000</v>
      </c>
      <c r="L97" s="54" t="n">
        <v>0.1</v>
      </c>
      <c r="M97" s="52" t="n">
        <f aca="false">K97*L97</f>
        <v>125000</v>
      </c>
      <c r="N97" s="53" t="n">
        <f aca="false">K97+M97</f>
        <v>1375000</v>
      </c>
      <c r="O97" s="55" t="s">
        <v>315</v>
      </c>
    </row>
    <row r="98" customFormat="false" ht="18" hidden="false" customHeight="true" outlineLevel="0" collapsed="false">
      <c r="A98" s="48" t="s">
        <v>316</v>
      </c>
      <c r="B98" s="34" t="s">
        <v>317</v>
      </c>
      <c r="C98" s="49" t="n">
        <v>1</v>
      </c>
      <c r="D98" s="50" t="s">
        <v>61</v>
      </c>
      <c r="E98" s="51" t="n">
        <v>950000</v>
      </c>
      <c r="F98" s="56"/>
      <c r="G98" s="52" t="n">
        <f aca="false">IF(C98="",E98,C98*E98)</f>
        <v>950000</v>
      </c>
      <c r="H98" s="52" t="n">
        <v>0</v>
      </c>
      <c r="I98" s="52" t="n">
        <v>0</v>
      </c>
      <c r="J98" s="52" t="n">
        <v>0</v>
      </c>
      <c r="K98" s="53" t="n">
        <f aca="false">IFERROR(G98+H98+I98+J98,0)</f>
        <v>950000</v>
      </c>
      <c r="L98" s="54" t="n">
        <v>0.1</v>
      </c>
      <c r="M98" s="52" t="n">
        <f aca="false">K98*L98</f>
        <v>95000</v>
      </c>
      <c r="N98" s="53" t="n">
        <f aca="false">K98+M98</f>
        <v>1045000</v>
      </c>
      <c r="O98" s="55" t="s">
        <v>318</v>
      </c>
    </row>
    <row r="99" customFormat="false" ht="18" hidden="false" customHeight="true" outlineLevel="0" collapsed="false">
      <c r="A99" s="48" t="s">
        <v>319</v>
      </c>
      <c r="B99" s="34" t="s">
        <v>320</v>
      </c>
      <c r="C99" s="49" t="n">
        <v>1</v>
      </c>
      <c r="D99" s="50" t="s">
        <v>61</v>
      </c>
      <c r="E99" s="56"/>
      <c r="F99" s="56"/>
      <c r="G99" s="52" t="n">
        <v>0</v>
      </c>
      <c r="H99" s="52" t="n">
        <v>0</v>
      </c>
      <c r="I99" s="52" t="n">
        <v>0</v>
      </c>
      <c r="J99" s="57" t="n">
        <v>285000</v>
      </c>
      <c r="K99" s="53" t="n">
        <f aca="false">IFERROR(G99+H99+I99+J99,0)</f>
        <v>285000</v>
      </c>
      <c r="L99" s="54" t="n">
        <v>0.15</v>
      </c>
      <c r="M99" s="52" t="n">
        <f aca="false">K99*L99</f>
        <v>42750</v>
      </c>
      <c r="N99" s="53" t="n">
        <f aca="false">K99+M99</f>
        <v>327750</v>
      </c>
      <c r="O99" s="55" t="s">
        <v>321</v>
      </c>
    </row>
    <row r="100" customFormat="false" ht="18" hidden="false" customHeight="true" outlineLevel="0" collapsed="false">
      <c r="A100" s="48" t="s">
        <v>322</v>
      </c>
      <c r="B100" s="34" t="s">
        <v>323</v>
      </c>
      <c r="C100" s="49" t="n">
        <v>1</v>
      </c>
      <c r="D100" s="50" t="s">
        <v>61</v>
      </c>
      <c r="E100" s="56"/>
      <c r="F100" s="56"/>
      <c r="G100" s="52" t="n">
        <v>0</v>
      </c>
      <c r="H100" s="52" t="n">
        <v>0</v>
      </c>
      <c r="I100" s="52" t="n">
        <v>0</v>
      </c>
      <c r="J100" s="57" t="n">
        <v>185000</v>
      </c>
      <c r="K100" s="53" t="n">
        <f aca="false">IFERROR(G100+H100+I100+J100,0)</f>
        <v>185000</v>
      </c>
      <c r="L100" s="54" t="n">
        <v>0.1</v>
      </c>
      <c r="M100" s="52" t="n">
        <f aca="false">K100*L100</f>
        <v>18500</v>
      </c>
      <c r="N100" s="53" t="n">
        <f aca="false">K100+M100</f>
        <v>203500</v>
      </c>
      <c r="O100" s="55" t="s">
        <v>324</v>
      </c>
    </row>
    <row r="101" customFormat="false" ht="18" hidden="false" customHeight="true" outlineLevel="0" collapsed="false">
      <c r="A101" s="48" t="s">
        <v>325</v>
      </c>
      <c r="B101" s="34" t="s">
        <v>326</v>
      </c>
      <c r="C101" s="49" t="n">
        <v>1</v>
      </c>
      <c r="D101" s="50" t="s">
        <v>61</v>
      </c>
      <c r="E101" s="51" t="n">
        <v>55000</v>
      </c>
      <c r="F101" s="51" t="n">
        <v>35000</v>
      </c>
      <c r="G101" s="52" t="n">
        <f aca="false">IF(C101="",E101,C101*E101)</f>
        <v>55000</v>
      </c>
      <c r="H101" s="52" t="n">
        <f aca="false">IF(C101="",F101,C101*F101)</f>
        <v>35000</v>
      </c>
      <c r="I101" s="52" t="n">
        <v>0</v>
      </c>
      <c r="J101" s="52" t="n">
        <v>0</v>
      </c>
      <c r="K101" s="53" t="n">
        <f aca="false">IFERROR(G101+H101+I101+J101,0)</f>
        <v>90000</v>
      </c>
      <c r="L101" s="54" t="n">
        <v>0.1</v>
      </c>
      <c r="M101" s="52" t="n">
        <f aca="false">K101*L101</f>
        <v>9000</v>
      </c>
      <c r="N101" s="53" t="n">
        <f aca="false">K101+M101</f>
        <v>99000</v>
      </c>
      <c r="O101" s="55" t="s">
        <v>327</v>
      </c>
    </row>
    <row r="102" customFormat="false" ht="18" hidden="false" customHeight="true" outlineLevel="0" collapsed="false">
      <c r="A102" s="48" t="s">
        <v>328</v>
      </c>
      <c r="B102" s="34" t="s">
        <v>329</v>
      </c>
      <c r="C102" s="49" t="n">
        <v>1</v>
      </c>
      <c r="D102" s="50" t="s">
        <v>61</v>
      </c>
      <c r="E102" s="51" t="n">
        <v>85000</v>
      </c>
      <c r="F102" s="51" t="n">
        <v>12000</v>
      </c>
      <c r="G102" s="52" t="n">
        <f aca="false">IF(C102="",E102,C102*E102)</f>
        <v>85000</v>
      </c>
      <c r="H102" s="52" t="n">
        <f aca="false">IF(C102="",F102,C102*F102)</f>
        <v>12000</v>
      </c>
      <c r="I102" s="52" t="n">
        <v>0</v>
      </c>
      <c r="J102" s="52" t="n">
        <v>0</v>
      </c>
      <c r="K102" s="53" t="n">
        <f aca="false">IFERROR(G102+H102+I102+J102,0)</f>
        <v>97000</v>
      </c>
      <c r="L102" s="54" t="n">
        <v>0.1</v>
      </c>
      <c r="M102" s="52" t="n">
        <f aca="false">K102*L102</f>
        <v>9700</v>
      </c>
      <c r="N102" s="53" t="n">
        <f aca="false">K102+M102</f>
        <v>106700</v>
      </c>
      <c r="O102" s="55" t="s">
        <v>330</v>
      </c>
    </row>
    <row r="103" customFormat="false" ht="18" hidden="false" customHeight="true" outlineLevel="0" collapsed="false">
      <c r="A103" s="48" t="s">
        <v>331</v>
      </c>
      <c r="B103" s="34" t="s">
        <v>332</v>
      </c>
      <c r="C103" s="49" t="n">
        <v>1</v>
      </c>
      <c r="D103" s="50" t="s">
        <v>61</v>
      </c>
      <c r="E103" s="56"/>
      <c r="F103" s="56"/>
      <c r="G103" s="52" t="n">
        <v>0</v>
      </c>
      <c r="H103" s="52" t="n">
        <v>0</v>
      </c>
      <c r="I103" s="52" t="n">
        <v>0</v>
      </c>
      <c r="J103" s="57" t="n">
        <v>95000</v>
      </c>
      <c r="K103" s="53" t="n">
        <f aca="false">IFERROR(G103+H103+I103+J103,0)</f>
        <v>95000</v>
      </c>
      <c r="L103" s="54" t="n">
        <v>0.1</v>
      </c>
      <c r="M103" s="52" t="n">
        <f aca="false">K103*L103</f>
        <v>9500</v>
      </c>
      <c r="N103" s="53" t="n">
        <f aca="false">K103+M103</f>
        <v>104500</v>
      </c>
      <c r="O103" s="55" t="s">
        <v>333</v>
      </c>
    </row>
    <row r="104" customFormat="false" ht="18" hidden="false" customHeight="true" outlineLevel="0" collapsed="false">
      <c r="A104" s="48" t="s">
        <v>334</v>
      </c>
      <c r="B104" s="34" t="s">
        <v>335</v>
      </c>
      <c r="C104" s="49" t="n">
        <v>1</v>
      </c>
      <c r="D104" s="50" t="s">
        <v>61</v>
      </c>
      <c r="E104" s="56"/>
      <c r="F104" s="56"/>
      <c r="G104" s="52" t="n">
        <v>0</v>
      </c>
      <c r="H104" s="52" t="n">
        <v>0</v>
      </c>
      <c r="I104" s="52" t="n">
        <v>0</v>
      </c>
      <c r="J104" s="52" t="n">
        <v>0</v>
      </c>
      <c r="K104" s="53" t="n">
        <f aca="false">IFERROR(G104+H104+I104+J104,0)</f>
        <v>0</v>
      </c>
      <c r="L104" s="54" t="n">
        <v>0</v>
      </c>
      <c r="M104" s="52" t="n">
        <f aca="false">K104*L104</f>
        <v>0</v>
      </c>
      <c r="N104" s="53" t="n">
        <f aca="false">K104+M104</f>
        <v>0</v>
      </c>
      <c r="O104" s="55" t="s">
        <v>336</v>
      </c>
    </row>
    <row r="106" customFormat="false" ht="24" hidden="false" customHeight="true" outlineLevel="0" collapsed="false">
      <c r="A106" s="59" t="s">
        <v>337</v>
      </c>
      <c r="B106" s="59"/>
      <c r="C106" s="59"/>
      <c r="D106" s="59"/>
      <c r="E106" s="59"/>
      <c r="F106" s="59"/>
      <c r="G106" s="59"/>
      <c r="H106" s="59"/>
      <c r="I106" s="59"/>
      <c r="J106" s="59"/>
      <c r="K106" s="60" t="n">
        <f aca="false">SUM(K6:K104)</f>
        <v>19104750</v>
      </c>
      <c r="M106" s="60" t="n">
        <f aca="false">SUM(M6:M104)</f>
        <v>3063875</v>
      </c>
      <c r="N106" s="60" t="n">
        <f aca="false">SUM(N6:N104)</f>
        <v>22168625</v>
      </c>
    </row>
    <row r="107" customFormat="false" ht="18" hidden="false" customHeight="true" outlineLevel="0" collapsed="false">
      <c r="A107" s="42" t="s">
        <v>338</v>
      </c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</row>
  </sheetData>
  <mergeCells count="16">
    <mergeCell ref="A1:O2"/>
    <mergeCell ref="A3:O3"/>
    <mergeCell ref="A6:O6"/>
    <mergeCell ref="A15:O15"/>
    <mergeCell ref="A23:O23"/>
    <mergeCell ref="A32:O32"/>
    <mergeCell ref="A45:O45"/>
    <mergeCell ref="A52:O52"/>
    <mergeCell ref="A64:O64"/>
    <mergeCell ref="A69:O69"/>
    <mergeCell ref="A76:O76"/>
    <mergeCell ref="A82:O82"/>
    <mergeCell ref="A88:O88"/>
    <mergeCell ref="A96:O96"/>
    <mergeCell ref="A106:J106"/>
    <mergeCell ref="A107:O10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2" min="2" style="1" width="22"/>
    <col collapsed="false" customWidth="true" hidden="false" outlineLevel="0" max="3" min="3" style="1" width="55"/>
    <col collapsed="false" customWidth="true" hidden="false" outlineLevel="0" max="4" min="4" style="1" width="18"/>
  </cols>
  <sheetData>
    <row r="1" customFormat="false" ht="27.75" hidden="false" customHeight="true" outlineLevel="0" collapsed="false">
      <c r="A1" s="44" t="s">
        <v>339</v>
      </c>
      <c r="B1" s="44"/>
      <c r="C1" s="44"/>
      <c r="D1" s="44"/>
    </row>
    <row r="2" customFormat="false" ht="27.75" hidden="false" customHeight="true" outlineLevel="0" collapsed="false">
      <c r="A2" s="44"/>
      <c r="B2" s="44"/>
      <c r="C2" s="44"/>
      <c r="D2" s="44"/>
    </row>
    <row r="3" customFormat="false" ht="18" hidden="false" customHeight="true" outlineLevel="0" collapsed="false">
      <c r="A3" s="3" t="s">
        <v>340</v>
      </c>
      <c r="B3" s="3"/>
      <c r="C3" s="3"/>
      <c r="D3" s="3"/>
    </row>
    <row r="5" customFormat="false" ht="18" hidden="false" customHeight="true" outlineLevel="0" collapsed="false">
      <c r="A5" s="32" t="s">
        <v>341</v>
      </c>
      <c r="B5" s="32"/>
      <c r="C5" s="32"/>
      <c r="D5" s="32"/>
    </row>
    <row r="6" customFormat="false" ht="19.5" hidden="false" customHeight="true" outlineLevel="0" collapsed="false">
      <c r="A6" s="46" t="s">
        <v>342</v>
      </c>
      <c r="B6" s="46" t="s">
        <v>343</v>
      </c>
      <c r="C6" s="46" t="s">
        <v>57</v>
      </c>
    </row>
    <row r="7" customFormat="false" ht="27.75" hidden="false" customHeight="true" outlineLevel="0" collapsed="false">
      <c r="A7" s="48" t="s">
        <v>344</v>
      </c>
      <c r="B7" s="61" t="s">
        <v>345</v>
      </c>
      <c r="C7" s="34" t="s">
        <v>346</v>
      </c>
    </row>
    <row r="8" customFormat="false" ht="27.75" hidden="false" customHeight="true" outlineLevel="0" collapsed="false">
      <c r="A8" s="62" t="s">
        <v>347</v>
      </c>
      <c r="B8" s="63" t="s">
        <v>348</v>
      </c>
      <c r="C8" s="36" t="s">
        <v>349</v>
      </c>
    </row>
    <row r="9" customFormat="false" ht="27.75" hidden="false" customHeight="true" outlineLevel="0" collapsed="false">
      <c r="A9" s="48" t="s">
        <v>350</v>
      </c>
      <c r="B9" s="61" t="s">
        <v>351</v>
      </c>
      <c r="C9" s="34" t="s">
        <v>352</v>
      </c>
    </row>
    <row r="10" customFormat="false" ht="27.75" hidden="false" customHeight="true" outlineLevel="0" collapsed="false">
      <c r="A10" s="62" t="s">
        <v>353</v>
      </c>
      <c r="B10" s="63" t="s">
        <v>354</v>
      </c>
      <c r="C10" s="36" t="s">
        <v>355</v>
      </c>
    </row>
    <row r="11" customFormat="false" ht="27.75" hidden="false" customHeight="true" outlineLevel="0" collapsed="false">
      <c r="A11" s="48" t="s">
        <v>356</v>
      </c>
      <c r="B11" s="61" t="s">
        <v>357</v>
      </c>
      <c r="C11" s="34" t="s">
        <v>358</v>
      </c>
    </row>
    <row r="12" customFormat="false" ht="27.75" hidden="false" customHeight="true" outlineLevel="0" collapsed="false">
      <c r="A12" s="62" t="s">
        <v>359</v>
      </c>
      <c r="B12" s="63" t="s">
        <v>360</v>
      </c>
      <c r="C12" s="36" t="s">
        <v>361</v>
      </c>
    </row>
    <row r="13" customFormat="false" ht="27.75" hidden="false" customHeight="true" outlineLevel="0" collapsed="false">
      <c r="A13" s="48" t="s">
        <v>362</v>
      </c>
      <c r="B13" s="61" t="s">
        <v>363</v>
      </c>
      <c r="C13" s="34" t="s">
        <v>364</v>
      </c>
    </row>
    <row r="14" customFormat="false" ht="27.75" hidden="false" customHeight="true" outlineLevel="0" collapsed="false">
      <c r="A14" s="62" t="s">
        <v>365</v>
      </c>
      <c r="B14" s="63" t="s">
        <v>366</v>
      </c>
      <c r="C14" s="36" t="s">
        <v>367</v>
      </c>
    </row>
    <row r="15" customFormat="false" ht="27.75" hidden="false" customHeight="true" outlineLevel="0" collapsed="false">
      <c r="A15" s="48" t="s">
        <v>368</v>
      </c>
      <c r="B15" s="61" t="s">
        <v>369</v>
      </c>
      <c r="C15" s="34" t="s">
        <v>370</v>
      </c>
    </row>
    <row r="16" customFormat="false" ht="27.75" hidden="false" customHeight="true" outlineLevel="0" collapsed="false">
      <c r="A16" s="62" t="s">
        <v>371</v>
      </c>
      <c r="B16" s="63" t="s">
        <v>372</v>
      </c>
      <c r="C16" s="36" t="s">
        <v>373</v>
      </c>
    </row>
    <row r="18" customFormat="false" ht="18" hidden="false" customHeight="true" outlineLevel="0" collapsed="false"/>
    <row r="19" customFormat="false" ht="15" hidden="false" customHeight="true" outlineLevel="0" collapsed="false">
      <c r="A19" s="32" t="s">
        <v>374</v>
      </c>
      <c r="B19" s="32"/>
      <c r="C19" s="32"/>
      <c r="D19" s="32"/>
    </row>
    <row r="20" customFormat="false" ht="27.75" hidden="false" customHeight="true" outlineLevel="0" collapsed="false">
      <c r="A20" s="48" t="s">
        <v>375</v>
      </c>
      <c r="B20" s="34" t="s">
        <v>376</v>
      </c>
      <c r="C20" s="34" t="s">
        <v>377</v>
      </c>
    </row>
    <row r="21" customFormat="false" ht="27.75" hidden="false" customHeight="true" outlineLevel="0" collapsed="false">
      <c r="A21" s="62" t="s">
        <v>378</v>
      </c>
      <c r="B21" s="36" t="s">
        <v>379</v>
      </c>
      <c r="C21" s="36" t="s">
        <v>380</v>
      </c>
    </row>
    <row r="22" customFormat="false" ht="27.75" hidden="false" customHeight="true" outlineLevel="0" collapsed="false">
      <c r="A22" s="48" t="s">
        <v>381</v>
      </c>
      <c r="B22" s="34" t="s">
        <v>382</v>
      </c>
      <c r="C22" s="34" t="s">
        <v>383</v>
      </c>
    </row>
    <row r="23" customFormat="false" ht="27.75" hidden="false" customHeight="true" outlineLevel="0" collapsed="false">
      <c r="A23" s="62" t="s">
        <v>384</v>
      </c>
      <c r="B23" s="36" t="s">
        <v>385</v>
      </c>
      <c r="C23" s="36" t="s">
        <v>386</v>
      </c>
    </row>
    <row r="24" customFormat="false" ht="27.75" hidden="false" customHeight="true" outlineLevel="0" collapsed="false">
      <c r="A24" s="48" t="s">
        <v>387</v>
      </c>
      <c r="B24" s="34" t="s">
        <v>388</v>
      </c>
      <c r="C24" s="34" t="s">
        <v>389</v>
      </c>
    </row>
    <row r="25" customFormat="false" ht="27.75" hidden="false" customHeight="true" outlineLevel="0" collapsed="false">
      <c r="A25" s="62" t="s">
        <v>390</v>
      </c>
      <c r="B25" s="36" t="s">
        <v>391</v>
      </c>
      <c r="C25" s="36" t="s">
        <v>392</v>
      </c>
    </row>
    <row r="26" customFormat="false" ht="27.75" hidden="false" customHeight="true" outlineLevel="0" collapsed="false">
      <c r="A26" s="48" t="s">
        <v>393</v>
      </c>
      <c r="B26" s="34" t="s">
        <v>394</v>
      </c>
      <c r="C26" s="34" t="s">
        <v>395</v>
      </c>
    </row>
  </sheetData>
  <mergeCells count="4">
    <mergeCell ref="A1:D2"/>
    <mergeCell ref="A3:D3"/>
    <mergeCell ref="A5:D5"/>
    <mergeCell ref="A19:D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4" min="2" style="1" width="18"/>
    <col collapsed="false" customWidth="true" hidden="false" outlineLevel="0" max="5" min="5" style="1" width="38"/>
  </cols>
  <sheetData>
    <row r="1" customFormat="false" ht="27.75" hidden="false" customHeight="true" outlineLevel="0" collapsed="false">
      <c r="A1" s="44" t="s">
        <v>396</v>
      </c>
      <c r="B1" s="44"/>
      <c r="C1" s="44"/>
      <c r="D1" s="44"/>
      <c r="E1" s="44"/>
    </row>
    <row r="2" customFormat="false" ht="27.75" hidden="false" customHeight="true" outlineLevel="0" collapsed="false">
      <c r="A2" s="44"/>
      <c r="B2" s="44"/>
      <c r="C2" s="44"/>
      <c r="D2" s="44"/>
      <c r="E2" s="44"/>
    </row>
    <row r="4" customFormat="false" ht="19.5" hidden="false" customHeight="true" outlineLevel="0" collapsed="false">
      <c r="A4" s="46" t="s">
        <v>397</v>
      </c>
      <c r="B4" s="46" t="s">
        <v>398</v>
      </c>
      <c r="C4" s="46" t="s">
        <v>399</v>
      </c>
      <c r="D4" s="46" t="s">
        <v>400</v>
      </c>
      <c r="E4" s="46" t="s">
        <v>401</v>
      </c>
    </row>
    <row r="5" customFormat="false" ht="27.75" hidden="false" customHeight="true" outlineLevel="0" collapsed="false">
      <c r="A5" s="34" t="s">
        <v>402</v>
      </c>
      <c r="B5" s="34" t="s">
        <v>403</v>
      </c>
      <c r="C5" s="34" t="s">
        <v>404</v>
      </c>
      <c r="D5" s="34" t="s">
        <v>405</v>
      </c>
      <c r="E5" s="34" t="s">
        <v>406</v>
      </c>
    </row>
    <row r="6" customFormat="false" ht="27.75" hidden="false" customHeight="true" outlineLevel="0" collapsed="false">
      <c r="A6" s="36" t="s">
        <v>407</v>
      </c>
      <c r="B6" s="36" t="s">
        <v>408</v>
      </c>
      <c r="C6" s="36" t="s">
        <v>409</v>
      </c>
      <c r="D6" s="36" t="s">
        <v>410</v>
      </c>
      <c r="E6" s="36" t="s">
        <v>411</v>
      </c>
    </row>
    <row r="7" customFormat="false" ht="27.75" hidden="false" customHeight="true" outlineLevel="0" collapsed="false">
      <c r="A7" s="34" t="s">
        <v>412</v>
      </c>
      <c r="B7" s="34" t="s">
        <v>413</v>
      </c>
      <c r="C7" s="34" t="s">
        <v>414</v>
      </c>
      <c r="D7" s="34" t="s">
        <v>415</v>
      </c>
      <c r="E7" s="34" t="s">
        <v>416</v>
      </c>
    </row>
    <row r="8" customFormat="false" ht="27.75" hidden="false" customHeight="true" outlineLevel="0" collapsed="false">
      <c r="A8" s="64" t="s">
        <v>417</v>
      </c>
      <c r="B8" s="64" t="s">
        <v>418</v>
      </c>
      <c r="C8" s="64" t="s">
        <v>419</v>
      </c>
      <c r="D8" s="64" t="s">
        <v>420</v>
      </c>
      <c r="E8" s="64" t="s">
        <v>421</v>
      </c>
    </row>
    <row r="9" customFormat="false" ht="27.75" hidden="false" customHeight="true" outlineLevel="0" collapsed="false">
      <c r="A9" s="34" t="s">
        <v>422</v>
      </c>
      <c r="B9" s="34" t="s">
        <v>423</v>
      </c>
      <c r="C9" s="34" t="s">
        <v>424</v>
      </c>
      <c r="D9" s="34" t="s">
        <v>425</v>
      </c>
      <c r="E9" s="34" t="s">
        <v>426</v>
      </c>
    </row>
    <row r="10" customFormat="false" ht="27.75" hidden="false" customHeight="true" outlineLevel="0" collapsed="false">
      <c r="A10" s="36" t="s">
        <v>427</v>
      </c>
      <c r="B10" s="36" t="s">
        <v>428</v>
      </c>
      <c r="C10" s="36" t="s">
        <v>429</v>
      </c>
      <c r="D10" s="36" t="s">
        <v>430</v>
      </c>
      <c r="E10" s="36" t="s">
        <v>431</v>
      </c>
    </row>
    <row r="11" customFormat="false" ht="27.75" hidden="false" customHeight="true" outlineLevel="0" collapsed="false">
      <c r="A11" s="34" t="s">
        <v>432</v>
      </c>
      <c r="B11" s="34" t="s">
        <v>433</v>
      </c>
      <c r="C11" s="34" t="s">
        <v>433</v>
      </c>
      <c r="D11" s="34" t="s">
        <v>434</v>
      </c>
      <c r="E11" s="34" t="s">
        <v>435</v>
      </c>
    </row>
    <row r="12" customFormat="false" ht="27.75" hidden="false" customHeight="true" outlineLevel="0" collapsed="false">
      <c r="A12" s="36" t="s">
        <v>436</v>
      </c>
      <c r="B12" s="36" t="s">
        <v>437</v>
      </c>
      <c r="C12" s="36" t="s">
        <v>438</v>
      </c>
      <c r="D12" s="36" t="s">
        <v>439</v>
      </c>
      <c r="E12" s="36" t="s">
        <v>440</v>
      </c>
    </row>
  </sheetData>
  <mergeCells count="1">
    <mergeCell ref="A1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2026-05-05T16:26:33Z</dcterms:created>
  <dc:creator>openpyxl</dc:creator>
  <dc:description/>
  <dc:language>en-US</dc:language>
  <cp:lastModifiedBy/>
  <dcterms:modified xsi:type="dcterms:W3CDTF">2026-05-05T16:26:54Z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